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控制价" sheetId="3" r:id="rId1"/>
    <sheet name="分部分项工程量清单" sheetId="4" r:id="rId2"/>
    <sheet name="措施项目工程量清单" sheetId="5" r:id="rId3"/>
    <sheet name="其他项目清单" sheetId="7" r:id="rId4"/>
    <sheet name="暂列金额明细表" sheetId="6" r:id="rId5"/>
  </sheets>
  <calcPr calcId="144525"/>
</workbook>
</file>

<file path=xl/sharedStrings.xml><?xml version="1.0" encoding="utf-8"?>
<sst xmlns="http://schemas.openxmlformats.org/spreadsheetml/2006/main" count="587" uniqueCount="230">
  <si>
    <t>控制价</t>
  </si>
  <si>
    <t>工程名称：漳州高祖文明展厅、会议室装修改造工程</t>
  </si>
  <si>
    <t>序号</t>
  </si>
  <si>
    <t>单位工程名称</t>
  </si>
  <si>
    <t>金额(元)</t>
  </si>
  <si>
    <t xml:space="preserve"> </t>
  </si>
  <si>
    <t>1</t>
  </si>
  <si>
    <t>分部分项工程</t>
  </si>
  <si>
    <t>2</t>
  </si>
  <si>
    <t>措施项目工程</t>
  </si>
  <si>
    <t>其他项目费</t>
  </si>
  <si>
    <t>暂列金额</t>
  </si>
  <si>
    <t>专业工程暂估价</t>
  </si>
  <si>
    <t>总承包服务费</t>
  </si>
  <si>
    <t>合   计</t>
  </si>
  <si>
    <t>分部分项工程量清单与计价表</t>
  </si>
  <si>
    <t>工程名称：小溪服务区综合楼入口大门改造工程</t>
  </si>
  <si>
    <t>第1页 共8页</t>
  </si>
  <si>
    <t>项目编码</t>
  </si>
  <si>
    <t>项目名称</t>
  </si>
  <si>
    <t>项目特征描述</t>
  </si>
  <si>
    <t>单位</t>
  </si>
  <si>
    <t>工程量</t>
  </si>
  <si>
    <t>金额（元）</t>
  </si>
  <si>
    <t>备注</t>
  </si>
  <si>
    <t>综合单价</t>
  </si>
  <si>
    <t>合计</t>
  </si>
  <si>
    <t>A区大门</t>
  </si>
  <si>
    <t>房屋建筑与装饰工程</t>
  </si>
  <si>
    <t>装饰工程</t>
  </si>
  <si>
    <t>一、拆除工程</t>
  </si>
  <si>
    <t>011601001001</t>
  </si>
  <si>
    <t>砖（石）砌体拆
除</t>
  </si>
  <si>
    <t>砖（石）砌体拆除
(1)砌体名称:砖墙
(2)砌体材质:标准砖墙</t>
  </si>
  <si>
    <t>m3</t>
  </si>
  <si>
    <t>011610001001</t>
  </si>
  <si>
    <t>门窗拆除</t>
  </si>
  <si>
    <t>门窗拆除
(1)构件名称:全玻地弹门
(2)门窗面积:单樘面积8.06m2</t>
  </si>
  <si>
    <t>樘</t>
  </si>
  <si>
    <t>3</t>
  </si>
  <si>
    <t>011607003001</t>
  </si>
  <si>
    <t>屋面附着层拆除</t>
  </si>
  <si>
    <t>屋面附着层拆除
(1)附着层种类:琉璃瓦，含水泥砂浆
结合层</t>
  </si>
  <si>
    <t>m2</t>
  </si>
  <si>
    <t>4</t>
  </si>
  <si>
    <t>011605002001</t>
  </si>
  <si>
    <t>立面块料拆除</t>
  </si>
  <si>
    <t>立面块料拆除
(1)拆除的基层类型:水泥砂浆结合层
(2)饰面材料种类:石板材</t>
  </si>
  <si>
    <t>5</t>
  </si>
  <si>
    <t>011604002001</t>
  </si>
  <si>
    <t>立面抹灰层拆除</t>
  </si>
  <si>
    <t>立面抹灰层拆除
(1)拆除部位:屋面檐口封边、屋脊
(2)抹灰层种类:涂料及水泥砂浆基层
拆除</t>
  </si>
  <si>
    <t>6</t>
  </si>
  <si>
    <t>010103002001</t>
  </si>
  <si>
    <t>余方弃置</t>
  </si>
  <si>
    <t>余方弃置
(1)废弃料品种:拆除垃圾
(2)运距:10km</t>
  </si>
  <si>
    <t>二、新做项目</t>
  </si>
  <si>
    <t>7</t>
  </si>
  <si>
    <t>011202003001</t>
  </si>
  <si>
    <t>柱、梁面砂浆找平</t>
  </si>
  <si>
    <t>柱、梁面砂浆找平
(1)柱（梁）体类型:独立柱、屋面檐
口封边、屋脊
(2)找平的砂浆厚度、配合比
:14mm1:2.5水泥砂浆</t>
  </si>
  <si>
    <t>本页小计：</t>
  </si>
  <si>
    <t>第2页 共8页</t>
  </si>
  <si>
    <t>8</t>
  </si>
  <si>
    <t>011205001001</t>
  </si>
  <si>
    <t>石材柱面</t>
  </si>
  <si>
    <t>石材柱面
(1)柱截面类型、尺寸:矩形，
800*800mm
(2)安装方式:背栓式干挂
(3)40*40*2mm镀锌方管，间距300mm
(4)面层材料品种、规格、颜色
:30mm锈石</t>
  </si>
  <si>
    <t>9</t>
  </si>
  <si>
    <t>011208001001</t>
  </si>
  <si>
    <t>柱（梁）面装饰</t>
  </si>
  <si>
    <t>柱（梁）面装饰
(1)大门口独立柱
(2)龙骨材料种类、规格、中距
:40*40*2mm镀锌方管，间距300mm
(3)面层材料品种、规格、颜色
:2.5mm铝单板，氟碳</t>
  </si>
  <si>
    <t>10</t>
  </si>
  <si>
    <t>011502001003</t>
  </si>
  <si>
    <t>金属装饰线</t>
  </si>
  <si>
    <t>金属装饰线
(1)独立柱
(2)线条材料品种、规格、颜色
:50*50mm金钛线条收边</t>
  </si>
  <si>
    <t>m</t>
  </si>
  <si>
    <t>11</t>
  </si>
  <si>
    <t>010901002001</t>
  </si>
  <si>
    <t>型材屋面</t>
  </si>
  <si>
    <t>型材屋面
(1)型材品种、规格:2.5mm铝单板，氟
碳
(2)40*40*2mm镀锌方管，间距300mm</t>
  </si>
  <si>
    <t>12</t>
  </si>
  <si>
    <t>011208001002</t>
  </si>
  <si>
    <t>柱（梁）面装饰
(1)屋面檐口封边、屋脊
(2)面层材料品种、规格、颜色
:2.5mm铝单板，氟碳</t>
  </si>
  <si>
    <t>13</t>
  </si>
  <si>
    <t>01B002</t>
  </si>
  <si>
    <t>1.2mm成品铝铜中式花格</t>
  </si>
  <si>
    <t>1.2mm成品铝铜中式花格
(1)定制1.2mm成品铝铜中式花格
(2)含安装等费用</t>
  </si>
  <si>
    <t>第3页 共8页</t>
  </si>
  <si>
    <t>14</t>
  </si>
  <si>
    <t>011302001001</t>
  </si>
  <si>
    <t>天棚吊顶</t>
  </si>
  <si>
    <t>天棚吊顶
(1)吊顶形式、吊杆规格、高度:平面
(2)龙骨材料种类、规格、中距:装配
式U型轻钢(不上人型）
(3)面层材料品种、规格:600*600mm白
色铝扣板吊顶</t>
  </si>
  <si>
    <t>15</t>
  </si>
  <si>
    <t>01B004</t>
  </si>
  <si>
    <t>1.2mm成品铝铜门套</t>
  </si>
  <si>
    <t>1.2mm成品铝铜门套
(1)定制1.2mm成品铝铜门套
(2)含配套的骨架及安装费用</t>
  </si>
  <si>
    <t>安装工程</t>
  </si>
  <si>
    <t>电气工程</t>
  </si>
  <si>
    <t>16</t>
  </si>
  <si>
    <t>030411001001</t>
  </si>
  <si>
    <t>配管</t>
  </si>
  <si>
    <t>配管
(1)材质:PC电工管
(2)规格:DN16
(3)配置形式:暗配</t>
  </si>
  <si>
    <t>17</t>
  </si>
  <si>
    <t>030411001002</t>
  </si>
  <si>
    <t>配管
(1)材质:PC电工管
(2)规格:DN20
(3)配置形式:暗配</t>
  </si>
  <si>
    <t>18</t>
  </si>
  <si>
    <t>030411004001</t>
  </si>
  <si>
    <t>配线</t>
  </si>
  <si>
    <t>配线
(1)材质:铜芯绝缘导线
(2)规格:WDZB-BYJ-2.5
(3)配线形式:管内穿线</t>
  </si>
  <si>
    <t>19</t>
  </si>
  <si>
    <t>030412004001</t>
  </si>
  <si>
    <t>装饰灯</t>
  </si>
  <si>
    <t>装饰灯
(1)名称:防眩筒灯，φ120
(2)安装形式:暗装，嵌入式</t>
  </si>
  <si>
    <t>套</t>
  </si>
  <si>
    <t>20</t>
  </si>
  <si>
    <t>030404034001</t>
  </si>
  <si>
    <t>照明开关</t>
  </si>
  <si>
    <t>照明开关
(1)名称:单联单控开关
(2)安装方式:暗装</t>
  </si>
  <si>
    <t>个</t>
  </si>
  <si>
    <t>第4页 共8页</t>
  </si>
  <si>
    <t>21</t>
  </si>
  <si>
    <t>030411006001</t>
  </si>
  <si>
    <t>接线盒</t>
  </si>
  <si>
    <t>接线盒
(1)名称:接线盒 暗装 难燃聚氯乙烯
暗装开关盒
(2)安装形式:暗装</t>
  </si>
  <si>
    <t>22</t>
  </si>
  <si>
    <t>030411006002</t>
  </si>
  <si>
    <t>接线盒
(1)名称:接线盒 暗装 难燃聚氯乙烯
暗装灯头盒
(2)安装形式:暗装</t>
  </si>
  <si>
    <t>23</t>
  </si>
  <si>
    <t>030411006003</t>
  </si>
  <si>
    <t>接线盒
(1)名称:难燃型聚氯乙烯146接线盒
(2)安装形式:暗装</t>
  </si>
  <si>
    <t>24</t>
  </si>
  <si>
    <t>030502005001</t>
  </si>
  <si>
    <t>双绞线缆</t>
  </si>
  <si>
    <t>双绞线缆
(1)名称:UTP6六类网络线
(2)敷设方式:管内穿线
(3)线缆对数:4对</t>
  </si>
  <si>
    <t>25</t>
  </si>
  <si>
    <t>030502012001</t>
  </si>
  <si>
    <t>信息插座</t>
  </si>
  <si>
    <t>信息插座
(1)名称:8位模块式信息插座(单口)，
含模块</t>
  </si>
  <si>
    <t>26</t>
  </si>
  <si>
    <t>030506007001</t>
  </si>
  <si>
    <t>视频系统设备</t>
  </si>
  <si>
    <t>视频系统设备
(1)名称:LED屏，规格尺寸7200×
600mm
(2)功能、用途:详细参数按设计要求</t>
  </si>
  <si>
    <t>B区大门</t>
  </si>
  <si>
    <t>27</t>
  </si>
  <si>
    <t>011601001002</t>
  </si>
  <si>
    <t>砖（石）砌体拆除</t>
  </si>
  <si>
    <t>第5页 共8页</t>
  </si>
  <si>
    <t>28</t>
  </si>
  <si>
    <t>011610001002</t>
  </si>
  <si>
    <t>29</t>
  </si>
  <si>
    <t>011607003002</t>
  </si>
  <si>
    <t>30</t>
  </si>
  <si>
    <t>011605002002</t>
  </si>
  <si>
    <t>31</t>
  </si>
  <si>
    <t>011604002002</t>
  </si>
  <si>
    <t>32</t>
  </si>
  <si>
    <t>010103002002</t>
  </si>
  <si>
    <t>33</t>
  </si>
  <si>
    <t>011202003002</t>
  </si>
  <si>
    <t>34</t>
  </si>
  <si>
    <t>011205001002</t>
  </si>
  <si>
    <t>第6页 共8页</t>
  </si>
  <si>
    <t>35</t>
  </si>
  <si>
    <t>011208001007</t>
  </si>
  <si>
    <t>36</t>
  </si>
  <si>
    <t>011502001004</t>
  </si>
  <si>
    <t>37</t>
  </si>
  <si>
    <t>010901002002</t>
  </si>
  <si>
    <t>38</t>
  </si>
  <si>
    <t>011208001008</t>
  </si>
  <si>
    <t>39</t>
  </si>
  <si>
    <t>01B009</t>
  </si>
  <si>
    <t>40</t>
  </si>
  <si>
    <t>011302001002</t>
  </si>
  <si>
    <t>41</t>
  </si>
  <si>
    <t>01B010</t>
  </si>
  <si>
    <t>第7页 共8页</t>
  </si>
  <si>
    <t>42</t>
  </si>
  <si>
    <t>030411001007</t>
  </si>
  <si>
    <t>43</t>
  </si>
  <si>
    <t>030411001008</t>
  </si>
  <si>
    <t>44</t>
  </si>
  <si>
    <t>030411004002</t>
  </si>
  <si>
    <t>45</t>
  </si>
  <si>
    <t>030412004002</t>
  </si>
  <si>
    <t>46</t>
  </si>
  <si>
    <t>030404034002</t>
  </si>
  <si>
    <t>47</t>
  </si>
  <si>
    <t>030411006010</t>
  </si>
  <si>
    <t>48</t>
  </si>
  <si>
    <t>030411006011</t>
  </si>
  <si>
    <t>49</t>
  </si>
  <si>
    <t>030411006012</t>
  </si>
  <si>
    <t>50</t>
  </si>
  <si>
    <t>030502005002</t>
  </si>
  <si>
    <t>第8页 共8页</t>
  </si>
  <si>
    <t>51</t>
  </si>
  <si>
    <t>030502012002</t>
  </si>
  <si>
    <t>1.000</t>
  </si>
  <si>
    <t>52</t>
  </si>
  <si>
    <t>030506007002</t>
  </si>
  <si>
    <t>合    计：</t>
  </si>
  <si>
    <t>单价措施项目清单与计价表</t>
  </si>
  <si>
    <t>第1页 共2页</t>
  </si>
  <si>
    <t>011701002001</t>
  </si>
  <si>
    <t>外脚手架及垂直封闭安全网</t>
  </si>
  <si>
    <t>外脚手架及垂直封闭安全网
(1)服务对象:大门装饰
(2)搭设方式:双排落地
(3)搭设高度:30m以内
(4)脚手架材质:钢管
(5)安全网材质:密目安全网</t>
  </si>
  <si>
    <t>011701006001</t>
  </si>
  <si>
    <t>满堂装饰脚手架</t>
  </si>
  <si>
    <t>满堂装饰脚手架
(1)服务对象（天棚和墙面或天棚）
:天棚和墙面
(2)服务高度:5.2m以内</t>
  </si>
  <si>
    <t>031301017001</t>
  </si>
  <si>
    <t>脚手架搭拆</t>
  </si>
  <si>
    <t>项</t>
  </si>
  <si>
    <t>011701002002</t>
  </si>
  <si>
    <t>011701006002</t>
  </si>
  <si>
    <t>第2页 共2页</t>
  </si>
  <si>
    <t>031301017002</t>
  </si>
  <si>
    <t>其他项目清单与计价汇总表</t>
  </si>
  <si>
    <t>工程名称:小溪服务区综合楼入口大门改造工程</t>
  </si>
  <si>
    <t>第1页 共1页</t>
  </si>
  <si>
    <t>项  目  名  称</t>
  </si>
  <si>
    <t>合    计</t>
  </si>
  <si>
    <t>暂列金额明细表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</si>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</sst>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b/>
      <sz val="17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.5"/>
      <color indexed="8"/>
      <name val="宋体"/>
      <charset val="134"/>
    </font>
    <font>
      <sz val="8.5"/>
      <color indexed="8"/>
      <name val="新宋体"/>
      <charset val="134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b/>
      <sz val="17"/>
      <color indexed="8"/>
      <name val="新宋体"/>
      <charset val="134"/>
    </font>
    <font>
      <sz val="9"/>
      <color indexed="8"/>
      <name val="新宋体"/>
      <charset val="134"/>
    </font>
    <font>
      <sz val="10"/>
      <color indexed="8"/>
      <name val="新宋体"/>
      <charset val="134"/>
    </font>
    <font>
      <sz val="9"/>
      <name val="新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/>
    <xf numFmtId="0" fontId="13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/>
    <xf numFmtId="0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Normal="100" workbookViewId="0">
      <selection activeCell="E16" sqref="E16"/>
    </sheetView>
  </sheetViews>
  <sheetFormatPr defaultColWidth="8" defaultRowHeight="13.5" outlineLevelCol="5"/>
  <cols>
    <col min="1" max="1" width="20.75" style="29" customWidth="1"/>
    <col min="2" max="2" width="38.5" style="29" customWidth="1"/>
    <col min="3" max="3" width="31" style="29" customWidth="1"/>
    <col min="4" max="4" width="30" style="29" customWidth="1"/>
    <col min="5" max="5" width="10.25" style="29"/>
    <col min="6" max="16382" width="8" style="29"/>
  </cols>
  <sheetData>
    <row r="1" s="29" customFormat="1" ht="38.25" customHeight="1" spans="1:3">
      <c r="A1" s="31" t="s">
        <v>0</v>
      </c>
      <c r="B1" s="31"/>
      <c r="C1" s="31"/>
    </row>
    <row r="2" s="29" customFormat="1" ht="31" customHeight="1" spans="1:3">
      <c r="A2" s="32" t="s">
        <v>1</v>
      </c>
      <c r="B2" s="32"/>
      <c r="C2" s="32"/>
    </row>
    <row r="3" s="29" customFormat="1" ht="17.25" customHeight="1" spans="1:3">
      <c r="A3" s="33" t="s">
        <v>2</v>
      </c>
      <c r="B3" s="33" t="s">
        <v>3</v>
      </c>
      <c r="C3" s="33" t="s">
        <v>4</v>
      </c>
    </row>
    <row r="4" s="29" customFormat="1" ht="1.5" customHeight="1" spans="1:3">
      <c r="A4" s="34" t="s">
        <v>5</v>
      </c>
      <c r="B4" s="34" t="s">
        <v>5</v>
      </c>
      <c r="C4" s="34" t="s">
        <v>5</v>
      </c>
    </row>
    <row r="5" s="29" customFormat="1" ht="15.75" customHeight="1" spans="1:3">
      <c r="A5" s="35" t="s">
        <v>6</v>
      </c>
      <c r="B5" s="36" t="s">
        <v>7</v>
      </c>
      <c r="C5" s="37">
        <v>421334</v>
      </c>
    </row>
    <row r="6" s="30" customFormat="1" ht="15.75" customHeight="1" spans="1:6">
      <c r="A6" s="35" t="s">
        <v>8</v>
      </c>
      <c r="B6" s="36" t="s">
        <v>9</v>
      </c>
      <c r="C6" s="37">
        <v>11957</v>
      </c>
      <c r="F6" s="38"/>
    </row>
    <row r="7" s="29" customFormat="1" ht="15.75" customHeight="1" spans="1:4">
      <c r="A7" s="35">
        <v>3</v>
      </c>
      <c r="B7" s="36" t="s">
        <v>10</v>
      </c>
      <c r="C7" s="39">
        <f>其他项目清单!C8</f>
        <v>23000</v>
      </c>
      <c r="D7" s="40"/>
    </row>
    <row r="8" s="29" customFormat="1" ht="15.75" customHeight="1" spans="1:4">
      <c r="A8" s="35">
        <v>3.1</v>
      </c>
      <c r="B8" s="36" t="s">
        <v>11</v>
      </c>
      <c r="C8" s="39">
        <f>暂列金额明细表!C12</f>
        <v>23000</v>
      </c>
      <c r="D8" s="40"/>
    </row>
    <row r="9" s="29" customFormat="1" ht="15.75" customHeight="1" spans="1:4">
      <c r="A9" s="35">
        <v>3.2</v>
      </c>
      <c r="B9" s="36" t="s">
        <v>12</v>
      </c>
      <c r="C9" s="39">
        <v>0</v>
      </c>
      <c r="D9" s="40"/>
    </row>
    <row r="10" s="29" customFormat="1" ht="15.75" customHeight="1" spans="1:4">
      <c r="A10" s="35">
        <v>3.3</v>
      </c>
      <c r="B10" s="36" t="s">
        <v>13</v>
      </c>
      <c r="C10" s="39">
        <v>0</v>
      </c>
      <c r="D10" s="40"/>
    </row>
    <row r="11" s="29" customFormat="1" ht="15.75" customHeight="1" spans="1:4">
      <c r="A11" s="36" t="s">
        <v>5</v>
      </c>
      <c r="B11" s="35" t="s">
        <v>14</v>
      </c>
      <c r="C11" s="39">
        <f>C5+C6+C7</f>
        <v>456291</v>
      </c>
      <c r="D11" s="30"/>
    </row>
    <row r="12" s="29" customFormat="1" ht="19.5" customHeight="1" spans="2:4">
      <c r="B12" s="41" t="s">
        <v>5</v>
      </c>
      <c r="C12" s="41" t="s">
        <v>5</v>
      </c>
      <c r="D12" s="30"/>
    </row>
  </sheetData>
  <mergeCells count="2">
    <mergeCell ref="A1:C1"/>
    <mergeCell ref="A2:C2"/>
  </mergeCells>
  <pageMargins left="0.7" right="0.7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536"/>
  <sheetViews>
    <sheetView view="pageBreakPreview" zoomScaleNormal="100" topLeftCell="A27" workbookViewId="0">
      <selection activeCell="X11" sqref="X11"/>
    </sheetView>
  </sheetViews>
  <sheetFormatPr defaultColWidth="9" defaultRowHeight="13.5"/>
  <cols>
    <col min="1" max="1" width="4.73333333333333" style="1" customWidth="1"/>
    <col min="2" max="3" width="11.4166666666667" style="1" customWidth="1"/>
    <col min="4" max="4" width="27.1166666666667" style="1" customWidth="1"/>
    <col min="5" max="5" width="4.96666666666667" style="1" customWidth="1"/>
    <col min="6" max="9" width="10.3833333333333" style="1" customWidth="1"/>
    <col min="12" max="12" width="11.125" hidden="1" customWidth="1"/>
    <col min="13" max="13" width="13.25" hidden="1" customWidth="1"/>
    <col min="14" max="15" width="9" hidden="1" customWidth="1"/>
    <col min="16" max="16" width="11.125" hidden="1" customWidth="1"/>
    <col min="17" max="17" width="9.25" hidden="1" customWidth="1"/>
    <col min="18" max="18" width="11.125" hidden="1" customWidth="1"/>
    <col min="19" max="19" width="9" hidden="1" customWidth="1"/>
  </cols>
  <sheetData>
    <row r="1" s="1" customFormat="1" ht="38.25" customHeight="1" spans="1:16">
      <c r="A1" s="4" t="s">
        <v>15</v>
      </c>
      <c r="B1" s="4"/>
      <c r="C1" s="4"/>
      <c r="D1" s="4"/>
      <c r="E1" s="4"/>
      <c r="F1" s="4"/>
      <c r="G1" s="4"/>
      <c r="H1" s="4"/>
      <c r="I1" s="4"/>
      <c r="P1" s="1">
        <v>0.91577919321274</v>
      </c>
    </row>
    <row r="2" s="1" customFormat="1" ht="34.5" customHeight="1" spans="1:19">
      <c r="A2" s="5" t="s">
        <v>16</v>
      </c>
      <c r="B2" s="5"/>
      <c r="C2" s="5"/>
      <c r="D2" s="5"/>
      <c r="E2" s="5"/>
      <c r="F2" s="5"/>
      <c r="G2" s="5"/>
      <c r="H2" s="6" t="s">
        <v>17</v>
      </c>
      <c r="I2" s="6"/>
      <c r="O2" s="1">
        <v>499144</v>
      </c>
      <c r="P2" s="1">
        <v>23000</v>
      </c>
      <c r="Q2" s="1">
        <f>O2-P2</f>
        <v>476144</v>
      </c>
      <c r="R2" s="1">
        <f>Q2*0.91</f>
        <v>433291.04</v>
      </c>
      <c r="S2" s="1">
        <f>R2+P2</f>
        <v>456291.04</v>
      </c>
    </row>
    <row r="3" s="1" customFormat="1" ht="17.25" customHeight="1" spans="1:18">
      <c r="A3" s="13" t="s">
        <v>2</v>
      </c>
      <c r="B3" s="13" t="s">
        <v>18</v>
      </c>
      <c r="C3" s="14" t="s">
        <v>19</v>
      </c>
      <c r="D3" s="13" t="s">
        <v>20</v>
      </c>
      <c r="E3" s="13" t="s">
        <v>21</v>
      </c>
      <c r="F3" s="15" t="s">
        <v>22</v>
      </c>
      <c r="G3" s="16" t="s">
        <v>23</v>
      </c>
      <c r="H3" s="17"/>
      <c r="I3" s="13" t="s">
        <v>24</v>
      </c>
      <c r="R3" s="1">
        <v>460083.16292</v>
      </c>
    </row>
    <row r="4" s="1" customFormat="1" ht="17.25" customHeight="1" spans="1:18">
      <c r="A4" s="13"/>
      <c r="B4" s="13"/>
      <c r="C4" s="18"/>
      <c r="D4" s="13"/>
      <c r="E4" s="13"/>
      <c r="F4" s="19"/>
      <c r="G4" s="13" t="s">
        <v>25</v>
      </c>
      <c r="H4" s="13" t="s">
        <v>26</v>
      </c>
      <c r="I4" s="13"/>
      <c r="R4" s="1">
        <v>13056.0427</v>
      </c>
    </row>
    <row r="5" s="1" customFormat="1" ht="15.75" customHeight="1" spans="1:18">
      <c r="A5" s="22" t="s">
        <v>27</v>
      </c>
      <c r="B5" s="8"/>
      <c r="C5" s="8"/>
      <c r="D5" s="8"/>
      <c r="E5" s="8"/>
      <c r="F5" s="8"/>
      <c r="G5" s="8"/>
      <c r="H5" s="8"/>
      <c r="I5" s="8"/>
      <c r="R5" s="1">
        <f>R3+R4</f>
        <v>473139.20562</v>
      </c>
    </row>
    <row r="6" s="1" customFormat="1" ht="15.75" customHeight="1" spans="1:9">
      <c r="A6" s="22" t="s">
        <v>28</v>
      </c>
      <c r="B6" s="8"/>
      <c r="C6" s="8"/>
      <c r="D6" s="8"/>
      <c r="E6" s="8"/>
      <c r="F6" s="8"/>
      <c r="G6" s="8"/>
      <c r="H6" s="8"/>
      <c r="I6" s="8"/>
    </row>
    <row r="7" s="1" customFormat="1" ht="15.75" customHeight="1" spans="1:9">
      <c r="A7" s="22" t="s">
        <v>29</v>
      </c>
      <c r="B7" s="8"/>
      <c r="C7" s="8"/>
      <c r="D7" s="8"/>
      <c r="E7" s="8"/>
      <c r="F7" s="8"/>
      <c r="G7" s="8"/>
      <c r="H7" s="8"/>
      <c r="I7" s="8"/>
    </row>
    <row r="8" s="1" customFormat="1" ht="15.75" customHeight="1" spans="1:9">
      <c r="A8" s="22" t="s">
        <v>5</v>
      </c>
      <c r="B8" s="23" t="s">
        <v>5</v>
      </c>
      <c r="C8" s="23" t="s">
        <v>30</v>
      </c>
      <c r="D8" s="24"/>
      <c r="E8" s="22" t="s">
        <v>5</v>
      </c>
      <c r="F8" s="25"/>
      <c r="G8" s="25"/>
      <c r="H8" s="25"/>
      <c r="I8" s="25"/>
    </row>
    <row r="9" s="1" customFormat="1" ht="35.25" customHeight="1" spans="1:13">
      <c r="A9" s="22" t="s">
        <v>6</v>
      </c>
      <c r="B9" s="23" t="s">
        <v>31</v>
      </c>
      <c r="C9" s="26" t="s">
        <v>32</v>
      </c>
      <c r="D9" s="24" t="s">
        <v>33</v>
      </c>
      <c r="E9" s="22" t="s">
        <v>34</v>
      </c>
      <c r="F9" s="25">
        <v>0.893</v>
      </c>
      <c r="G9" s="27">
        <v>144.262696306803</v>
      </c>
      <c r="H9" s="27">
        <f>F9*G9</f>
        <v>128.826587801975</v>
      </c>
      <c r="I9" s="25"/>
      <c r="L9" s="28">
        <f>G9*$P$1</f>
        <v>132.112775634538</v>
      </c>
      <c r="M9" s="1">
        <v>144.262696306803</v>
      </c>
    </row>
    <row r="10" s="1" customFormat="1" ht="35.25" customHeight="1" spans="1:13">
      <c r="A10" s="22" t="s">
        <v>8</v>
      </c>
      <c r="B10" s="23" t="s">
        <v>35</v>
      </c>
      <c r="C10" s="26" t="s">
        <v>36</v>
      </c>
      <c r="D10" s="24" t="s">
        <v>37</v>
      </c>
      <c r="E10" s="22" t="s">
        <v>38</v>
      </c>
      <c r="F10" s="25">
        <v>2</v>
      </c>
      <c r="G10" s="27">
        <v>38.0414676860572</v>
      </c>
      <c r="H10" s="27">
        <f t="shared" ref="H10:H16" si="0">F10*G10</f>
        <v>76.0829353721144</v>
      </c>
      <c r="I10" s="25"/>
      <c r="L10" s="28">
        <f t="shared" ref="L10:L41" si="1">G10*$P$1</f>
        <v>34.837584586166</v>
      </c>
      <c r="M10" s="1">
        <v>38.0414676860572</v>
      </c>
    </row>
    <row r="11" s="1" customFormat="1" ht="35.25" customHeight="1" spans="1:13">
      <c r="A11" s="22" t="s">
        <v>39</v>
      </c>
      <c r="B11" s="23" t="s">
        <v>40</v>
      </c>
      <c r="C11" s="26" t="s">
        <v>41</v>
      </c>
      <c r="D11" s="24" t="s">
        <v>42</v>
      </c>
      <c r="E11" s="22" t="s">
        <v>43</v>
      </c>
      <c r="F11" s="25">
        <v>55.264</v>
      </c>
      <c r="G11" s="27">
        <v>23.7827856477348</v>
      </c>
      <c r="H11" s="27">
        <f t="shared" si="0"/>
        <v>1314.33186603642</v>
      </c>
      <c r="I11" s="25"/>
      <c r="L11" s="28">
        <f t="shared" si="1"/>
        <v>21.7797802528341</v>
      </c>
      <c r="M11" s="1">
        <v>23.7827856477348</v>
      </c>
    </row>
    <row r="12" s="1" customFormat="1" ht="35.25" customHeight="1" spans="1:13">
      <c r="A12" s="22" t="s">
        <v>44</v>
      </c>
      <c r="B12" s="23" t="s">
        <v>45</v>
      </c>
      <c r="C12" s="26" t="s">
        <v>46</v>
      </c>
      <c r="D12" s="24" t="s">
        <v>47</v>
      </c>
      <c r="E12" s="22" t="s">
        <v>43</v>
      </c>
      <c r="F12" s="25">
        <v>19.2</v>
      </c>
      <c r="G12" s="27">
        <v>36.4938008495277</v>
      </c>
      <c r="H12" s="27">
        <f t="shared" si="0"/>
        <v>700.680976310931</v>
      </c>
      <c r="I12" s="25"/>
      <c r="L12" s="28">
        <f t="shared" si="1"/>
        <v>33.4202634992468</v>
      </c>
      <c r="M12" s="1">
        <v>36.4938008495277</v>
      </c>
    </row>
    <row r="13" s="1" customFormat="1" ht="46.75" customHeight="1" spans="1:13">
      <c r="A13" s="22" t="s">
        <v>48</v>
      </c>
      <c r="B13" s="23" t="s">
        <v>49</v>
      </c>
      <c r="C13" s="26" t="s">
        <v>50</v>
      </c>
      <c r="D13" s="24" t="s">
        <v>51</v>
      </c>
      <c r="E13" s="22" t="s">
        <v>43</v>
      </c>
      <c r="F13" s="25">
        <v>21.043</v>
      </c>
      <c r="G13" s="27">
        <v>17.3082267517208</v>
      </c>
      <c r="H13" s="27">
        <f t="shared" si="0"/>
        <v>364.21701553646</v>
      </c>
      <c r="I13" s="25"/>
      <c r="L13" s="28">
        <f t="shared" si="1"/>
        <v>15.850513930634</v>
      </c>
      <c r="M13" s="1">
        <v>17.3082267517208</v>
      </c>
    </row>
    <row r="14" s="1" customFormat="1" ht="35.25" customHeight="1" spans="1:13">
      <c r="A14" s="22" t="s">
        <v>52</v>
      </c>
      <c r="B14" s="23" t="s">
        <v>53</v>
      </c>
      <c r="C14" s="26" t="s">
        <v>54</v>
      </c>
      <c r="D14" s="24" t="s">
        <v>55</v>
      </c>
      <c r="E14" s="22" t="s">
        <v>34</v>
      </c>
      <c r="F14" s="25">
        <v>7.326</v>
      </c>
      <c r="G14" s="27">
        <v>48.8934511256282</v>
      </c>
      <c r="H14" s="27">
        <f t="shared" si="0"/>
        <v>358.193422946352</v>
      </c>
      <c r="I14" s="25"/>
      <c r="L14" s="28">
        <f t="shared" si="1"/>
        <v>44.7756052252143</v>
      </c>
      <c r="M14" s="1">
        <v>48.8934511256282</v>
      </c>
    </row>
    <row r="15" s="1" customFormat="1" ht="15.75" customHeight="1" spans="1:13">
      <c r="A15" s="22" t="s">
        <v>5</v>
      </c>
      <c r="B15" s="23" t="s">
        <v>5</v>
      </c>
      <c r="C15" s="23"/>
      <c r="D15" s="24" t="s">
        <v>56</v>
      </c>
      <c r="E15" s="22" t="s">
        <v>5</v>
      </c>
      <c r="F15" s="25"/>
      <c r="G15" s="27"/>
      <c r="H15" s="27"/>
      <c r="I15" s="25"/>
      <c r="L15" s="28">
        <f t="shared" si="1"/>
        <v>0</v>
      </c>
      <c r="M15" s="1">
        <v>0</v>
      </c>
    </row>
    <row r="16" s="1" customFormat="1" ht="57.5" customHeight="1" spans="1:13">
      <c r="A16" s="22" t="s">
        <v>57</v>
      </c>
      <c r="B16" s="23" t="s">
        <v>58</v>
      </c>
      <c r="C16" s="23" t="s">
        <v>59</v>
      </c>
      <c r="D16" s="24" t="s">
        <v>60</v>
      </c>
      <c r="E16" s="22" t="s">
        <v>43</v>
      </c>
      <c r="F16" s="25">
        <v>28.243</v>
      </c>
      <c r="G16" s="27">
        <v>41.4664818686729</v>
      </c>
      <c r="H16" s="27">
        <f t="shared" si="0"/>
        <v>1171.13784741693</v>
      </c>
      <c r="I16" s="25"/>
      <c r="L16" s="28">
        <f t="shared" si="1"/>
        <v>37.9741413110639</v>
      </c>
      <c r="M16" s="1">
        <v>41.4664818686729</v>
      </c>
    </row>
    <row r="17" s="1" customFormat="1" ht="15.75" customHeight="1" spans="1:12">
      <c r="A17" s="22" t="s">
        <v>5</v>
      </c>
      <c r="B17" s="22" t="s">
        <v>5</v>
      </c>
      <c r="C17" s="22"/>
      <c r="D17" s="22" t="s">
        <v>61</v>
      </c>
      <c r="E17" s="22" t="s">
        <v>5</v>
      </c>
      <c r="F17" s="22" t="s">
        <v>5</v>
      </c>
      <c r="G17" s="22" t="s">
        <v>5</v>
      </c>
      <c r="H17" s="27">
        <f>SUM(H9:H16)</f>
        <v>4113.47065142118</v>
      </c>
      <c r="I17" s="25"/>
      <c r="L17" s="28" t="e">
        <f t="shared" si="1"/>
        <v>#VALUE!</v>
      </c>
    </row>
    <row r="18" s="1" customFormat="1" ht="38.25" customHeight="1" spans="1:12">
      <c r="A18" s="4" t="s">
        <v>15</v>
      </c>
      <c r="B18" s="4"/>
      <c r="C18" s="4"/>
      <c r="D18" s="4"/>
      <c r="E18" s="4"/>
      <c r="F18" s="4"/>
      <c r="G18" s="4"/>
      <c r="H18" s="4"/>
      <c r="I18" s="4"/>
      <c r="L18" s="28">
        <f t="shared" si="1"/>
        <v>0</v>
      </c>
    </row>
    <row r="19" s="1" customFormat="1" ht="34.5" customHeight="1" spans="1:12">
      <c r="A19" s="5" t="s">
        <v>16</v>
      </c>
      <c r="B19" s="5"/>
      <c r="C19" s="5"/>
      <c r="D19" s="5"/>
      <c r="E19" s="5"/>
      <c r="F19" s="5"/>
      <c r="G19" s="5"/>
      <c r="H19" s="6" t="s">
        <v>62</v>
      </c>
      <c r="I19" s="6"/>
      <c r="L19" s="28">
        <f t="shared" si="1"/>
        <v>0</v>
      </c>
    </row>
    <row r="20" s="1" customFormat="1" ht="17.25" customHeight="1" spans="1:12">
      <c r="A20" s="13" t="s">
        <v>2</v>
      </c>
      <c r="B20" s="13" t="s">
        <v>18</v>
      </c>
      <c r="C20" s="14" t="s">
        <v>19</v>
      </c>
      <c r="D20" s="13" t="s">
        <v>20</v>
      </c>
      <c r="E20" s="13" t="s">
        <v>21</v>
      </c>
      <c r="F20" s="15" t="s">
        <v>22</v>
      </c>
      <c r="G20" s="16" t="s">
        <v>23</v>
      </c>
      <c r="H20" s="17"/>
      <c r="I20" s="13" t="s">
        <v>24</v>
      </c>
      <c r="L20" s="28" t="e">
        <f t="shared" si="1"/>
        <v>#VALUE!</v>
      </c>
    </row>
    <row r="21" s="1" customFormat="1" ht="17.25" customHeight="1" spans="1:12">
      <c r="A21" s="13"/>
      <c r="B21" s="13"/>
      <c r="C21" s="18"/>
      <c r="D21" s="13"/>
      <c r="E21" s="13"/>
      <c r="F21" s="19"/>
      <c r="G21" s="13" t="s">
        <v>25</v>
      </c>
      <c r="H21" s="13" t="s">
        <v>26</v>
      </c>
      <c r="I21" s="13"/>
      <c r="L21" s="28" t="e">
        <f t="shared" si="1"/>
        <v>#VALUE!</v>
      </c>
    </row>
    <row r="22" s="1" customFormat="1" ht="80" customHeight="1" spans="1:13">
      <c r="A22" s="22" t="s">
        <v>63</v>
      </c>
      <c r="B22" s="23" t="s">
        <v>64</v>
      </c>
      <c r="C22" s="23" t="s">
        <v>65</v>
      </c>
      <c r="D22" s="24" t="s">
        <v>66</v>
      </c>
      <c r="E22" s="22" t="s">
        <v>43</v>
      </c>
      <c r="F22" s="25">
        <v>16</v>
      </c>
      <c r="G22" s="27">
        <v>548.020584802368</v>
      </c>
      <c r="H22" s="27">
        <f t="shared" ref="H22:H27" si="2">F22*G22</f>
        <v>8768.32935683788</v>
      </c>
      <c r="I22" s="25"/>
      <c r="L22" s="28">
        <f t="shared" si="1"/>
        <v>501.865849014286</v>
      </c>
      <c r="M22" s="1">
        <v>548.020584802368</v>
      </c>
    </row>
    <row r="23" s="1" customFormat="1" ht="69" customHeight="1" spans="1:13">
      <c r="A23" s="22" t="s">
        <v>67</v>
      </c>
      <c r="B23" s="23" t="s">
        <v>68</v>
      </c>
      <c r="C23" s="23" t="s">
        <v>69</v>
      </c>
      <c r="D23" s="24" t="s">
        <v>70</v>
      </c>
      <c r="E23" s="22" t="s">
        <v>43</v>
      </c>
      <c r="F23" s="25">
        <v>7.2</v>
      </c>
      <c r="G23" s="27">
        <v>521.444672615334</v>
      </c>
      <c r="H23" s="27">
        <f t="shared" si="2"/>
        <v>3754.4016428304</v>
      </c>
      <c r="I23" s="25"/>
      <c r="L23" s="28">
        <f t="shared" si="1"/>
        <v>477.528181592752</v>
      </c>
      <c r="M23" s="1">
        <v>521.444672615334</v>
      </c>
    </row>
    <row r="24" s="1" customFormat="1" ht="46.75" customHeight="1" spans="1:13">
      <c r="A24" s="22" t="s">
        <v>71</v>
      </c>
      <c r="B24" s="23" t="s">
        <v>72</v>
      </c>
      <c r="C24" s="23" t="s">
        <v>73</v>
      </c>
      <c r="D24" s="24" t="s">
        <v>74</v>
      </c>
      <c r="E24" s="22" t="s">
        <v>75</v>
      </c>
      <c r="F24" s="25">
        <v>54</v>
      </c>
      <c r="G24" s="27">
        <v>59.379122887914</v>
      </c>
      <c r="H24" s="27">
        <f t="shared" si="2"/>
        <v>3206.47263594736</v>
      </c>
      <c r="I24" s="25"/>
      <c r="L24" s="28">
        <f t="shared" si="1"/>
        <v>54.378165251974</v>
      </c>
      <c r="M24" s="1">
        <v>59.379122887914</v>
      </c>
    </row>
    <row r="25" s="1" customFormat="1" ht="46.75" customHeight="1" spans="1:13">
      <c r="A25" s="22" t="s">
        <v>76</v>
      </c>
      <c r="B25" s="23" t="s">
        <v>77</v>
      </c>
      <c r="C25" s="23" t="s">
        <v>78</v>
      </c>
      <c r="D25" s="24" t="s">
        <v>79</v>
      </c>
      <c r="E25" s="22" t="s">
        <v>43</v>
      </c>
      <c r="F25" s="25">
        <v>55.264</v>
      </c>
      <c r="G25" s="27">
        <v>439.326752359948</v>
      </c>
      <c r="H25" s="27">
        <f t="shared" si="2"/>
        <v>24278.9536424201</v>
      </c>
      <c r="I25" s="25"/>
      <c r="L25" s="28">
        <f t="shared" si="1"/>
        <v>402.326298832966</v>
      </c>
      <c r="M25" s="1">
        <v>439.326752359948</v>
      </c>
    </row>
    <row r="26" s="1" customFormat="1" ht="46.75" customHeight="1" spans="1:13">
      <c r="A26" s="22" t="s">
        <v>80</v>
      </c>
      <c r="B26" s="23" t="s">
        <v>81</v>
      </c>
      <c r="C26" s="23" t="s">
        <v>69</v>
      </c>
      <c r="D26" s="24" t="s">
        <v>82</v>
      </c>
      <c r="E26" s="22" t="s">
        <v>43</v>
      </c>
      <c r="F26" s="25">
        <v>21.043</v>
      </c>
      <c r="G26" s="27">
        <v>393.629370618632</v>
      </c>
      <c r="H26" s="27">
        <f t="shared" si="2"/>
        <v>8283.14284592787</v>
      </c>
      <c r="I26" s="25"/>
      <c r="L26" s="28">
        <f t="shared" si="1"/>
        <v>360.477587449969</v>
      </c>
      <c r="M26" s="1">
        <v>393.629370618632</v>
      </c>
    </row>
    <row r="27" s="1" customFormat="1" ht="35.25" customHeight="1" spans="1:13">
      <c r="A27" s="22" t="s">
        <v>83</v>
      </c>
      <c r="B27" s="23" t="s">
        <v>84</v>
      </c>
      <c r="C27" s="23" t="s">
        <v>85</v>
      </c>
      <c r="D27" s="24" t="s">
        <v>86</v>
      </c>
      <c r="E27" s="22" t="s">
        <v>43</v>
      </c>
      <c r="F27" s="25">
        <v>11.08</v>
      </c>
      <c r="G27" s="27">
        <v>4066.24277370321</v>
      </c>
      <c r="H27" s="27">
        <f t="shared" si="2"/>
        <v>45053.9699326315</v>
      </c>
      <c r="I27" s="25"/>
      <c r="L27" s="28">
        <f t="shared" si="1"/>
        <v>3723.78052670905</v>
      </c>
      <c r="M27" s="1">
        <v>4066.24277370321</v>
      </c>
    </row>
    <row r="28" s="1" customFormat="1" ht="15.75" customHeight="1" spans="1:12">
      <c r="A28" s="22" t="s">
        <v>5</v>
      </c>
      <c r="B28" s="22" t="s">
        <v>5</v>
      </c>
      <c r="C28" s="22"/>
      <c r="D28" s="22" t="s">
        <v>61</v>
      </c>
      <c r="E28" s="22" t="s">
        <v>5</v>
      </c>
      <c r="F28" s="22" t="s">
        <v>5</v>
      </c>
      <c r="G28" s="22" t="s">
        <v>5</v>
      </c>
      <c r="H28" s="27">
        <f>SUM(H22:H27)</f>
        <v>93345.2700565952</v>
      </c>
      <c r="I28" s="25"/>
      <c r="L28" s="28" t="e">
        <f t="shared" si="1"/>
        <v>#VALUE!</v>
      </c>
    </row>
    <row r="29" s="1" customFormat="1" ht="38.25" customHeight="1" spans="1:12">
      <c r="A29" s="4" t="s">
        <v>15</v>
      </c>
      <c r="B29" s="4"/>
      <c r="C29" s="4"/>
      <c r="D29" s="4"/>
      <c r="E29" s="4"/>
      <c r="F29" s="4"/>
      <c r="G29" s="4"/>
      <c r="H29" s="4"/>
      <c r="I29" s="4"/>
      <c r="L29" s="28">
        <f t="shared" si="1"/>
        <v>0</v>
      </c>
    </row>
    <row r="30" s="1" customFormat="1" ht="34.5" customHeight="1" spans="1:12">
      <c r="A30" s="5" t="s">
        <v>16</v>
      </c>
      <c r="B30" s="5"/>
      <c r="C30" s="5"/>
      <c r="D30" s="5"/>
      <c r="E30" s="5"/>
      <c r="F30" s="5"/>
      <c r="G30" s="5"/>
      <c r="H30" s="6" t="s">
        <v>87</v>
      </c>
      <c r="I30" s="6"/>
      <c r="L30" s="28">
        <f t="shared" si="1"/>
        <v>0</v>
      </c>
    </row>
    <row r="31" s="1" customFormat="1" ht="17.25" customHeight="1" spans="1:12">
      <c r="A31" s="13" t="s">
        <v>2</v>
      </c>
      <c r="B31" s="13" t="s">
        <v>18</v>
      </c>
      <c r="C31" s="14" t="s">
        <v>19</v>
      </c>
      <c r="D31" s="13" t="s">
        <v>20</v>
      </c>
      <c r="E31" s="13" t="s">
        <v>21</v>
      </c>
      <c r="F31" s="15" t="s">
        <v>22</v>
      </c>
      <c r="G31" s="16" t="s">
        <v>23</v>
      </c>
      <c r="H31" s="17"/>
      <c r="I31" s="13" t="s">
        <v>24</v>
      </c>
      <c r="L31" s="28" t="e">
        <f t="shared" si="1"/>
        <v>#VALUE!</v>
      </c>
    </row>
    <row r="32" s="1" customFormat="1" ht="17.25" customHeight="1" spans="1:12">
      <c r="A32" s="13"/>
      <c r="B32" s="13"/>
      <c r="C32" s="18"/>
      <c r="D32" s="13"/>
      <c r="E32" s="13"/>
      <c r="F32" s="19"/>
      <c r="G32" s="13" t="s">
        <v>25</v>
      </c>
      <c r="H32" s="13" t="s">
        <v>26</v>
      </c>
      <c r="I32" s="13"/>
      <c r="L32" s="28" t="e">
        <f t="shared" si="1"/>
        <v>#VALUE!</v>
      </c>
    </row>
    <row r="33" s="1" customFormat="1" ht="69" customHeight="1" spans="1:13">
      <c r="A33" s="22" t="s">
        <v>88</v>
      </c>
      <c r="B33" s="23" t="s">
        <v>89</v>
      </c>
      <c r="C33" s="23" t="s">
        <v>90</v>
      </c>
      <c r="D33" s="24" t="s">
        <v>91</v>
      </c>
      <c r="E33" s="22" t="s">
        <v>43</v>
      </c>
      <c r="F33" s="25">
        <v>38.8</v>
      </c>
      <c r="G33" s="27">
        <v>177.532954396222</v>
      </c>
      <c r="H33" s="27">
        <f t="shared" ref="H33:H41" si="3">F33*G33</f>
        <v>6888.2786305734</v>
      </c>
      <c r="I33" s="25"/>
      <c r="L33" s="28">
        <f t="shared" si="1"/>
        <v>162.580985745646</v>
      </c>
      <c r="M33" s="1">
        <v>177.532954396222</v>
      </c>
    </row>
    <row r="34" s="1" customFormat="1" ht="35.25" customHeight="1" spans="1:13">
      <c r="A34" s="22" t="s">
        <v>92</v>
      </c>
      <c r="B34" s="23" t="s">
        <v>93</v>
      </c>
      <c r="C34" s="23" t="s">
        <v>94</v>
      </c>
      <c r="D34" s="24" t="s">
        <v>95</v>
      </c>
      <c r="E34" s="22" t="s">
        <v>43</v>
      </c>
      <c r="F34" s="25">
        <v>24.32</v>
      </c>
      <c r="G34" s="27">
        <v>4066.24277370321</v>
      </c>
      <c r="H34" s="27">
        <f t="shared" si="3"/>
        <v>98891.024256462</v>
      </c>
      <c r="I34" s="25"/>
      <c r="L34" s="28">
        <f t="shared" si="1"/>
        <v>3723.78052670905</v>
      </c>
      <c r="M34" s="1">
        <v>4066.24277370321</v>
      </c>
    </row>
    <row r="35" s="1" customFormat="1" ht="15.75" customHeight="1" spans="1:12">
      <c r="A35" s="22" t="s">
        <v>96</v>
      </c>
      <c r="B35" s="8"/>
      <c r="C35" s="8"/>
      <c r="D35" s="8"/>
      <c r="E35" s="8"/>
      <c r="F35" s="8"/>
      <c r="G35" s="8"/>
      <c r="H35" s="8"/>
      <c r="I35" s="8"/>
      <c r="L35" s="28">
        <f t="shared" si="1"/>
        <v>0</v>
      </c>
    </row>
    <row r="36" s="1" customFormat="1" ht="15.75" customHeight="1" spans="1:12">
      <c r="A36" s="22" t="s">
        <v>97</v>
      </c>
      <c r="B36" s="8"/>
      <c r="C36" s="8"/>
      <c r="D36" s="8"/>
      <c r="E36" s="8"/>
      <c r="F36" s="8"/>
      <c r="G36" s="8"/>
      <c r="H36" s="8"/>
      <c r="I36" s="8"/>
      <c r="L36" s="28">
        <f t="shared" si="1"/>
        <v>0</v>
      </c>
    </row>
    <row r="37" s="1" customFormat="1" ht="46.75" customHeight="1" spans="1:13">
      <c r="A37" s="22" t="s">
        <v>98</v>
      </c>
      <c r="B37" s="23" t="s">
        <v>99</v>
      </c>
      <c r="C37" s="23" t="s">
        <v>100</v>
      </c>
      <c r="D37" s="24" t="s">
        <v>101</v>
      </c>
      <c r="E37" s="22" t="s">
        <v>75</v>
      </c>
      <c r="F37" s="25">
        <v>4.98</v>
      </c>
      <c r="G37" s="27">
        <v>9.04789842894187</v>
      </c>
      <c r="H37" s="27">
        <f t="shared" si="3"/>
        <v>45.0585341761305</v>
      </c>
      <c r="I37" s="25"/>
      <c r="L37" s="28">
        <f t="shared" si="1"/>
        <v>8.2858771235272</v>
      </c>
      <c r="M37" s="28">
        <v>9.04789842894187</v>
      </c>
    </row>
    <row r="38" s="1" customFormat="1" ht="46.75" customHeight="1" spans="1:13">
      <c r="A38" s="22" t="s">
        <v>102</v>
      </c>
      <c r="B38" s="23" t="s">
        <v>103</v>
      </c>
      <c r="C38" s="23" t="s">
        <v>100</v>
      </c>
      <c r="D38" s="24" t="s">
        <v>104</v>
      </c>
      <c r="E38" s="22" t="s">
        <v>75</v>
      </c>
      <c r="F38" s="25">
        <v>34</v>
      </c>
      <c r="G38" s="27">
        <v>10.0277821656795</v>
      </c>
      <c r="H38" s="27">
        <f t="shared" si="3"/>
        <v>340.944593633103</v>
      </c>
      <c r="I38" s="25"/>
      <c r="L38" s="28">
        <f t="shared" si="1"/>
        <v>9.18323426139907</v>
      </c>
      <c r="M38" s="28">
        <v>10.0277821656795</v>
      </c>
    </row>
    <row r="39" s="1" customFormat="1" ht="46.75" customHeight="1" spans="1:13">
      <c r="A39" s="22" t="s">
        <v>105</v>
      </c>
      <c r="B39" s="23" t="s">
        <v>106</v>
      </c>
      <c r="C39" s="23" t="s">
        <v>107</v>
      </c>
      <c r="D39" s="24" t="s">
        <v>108</v>
      </c>
      <c r="E39" s="22" t="s">
        <v>75</v>
      </c>
      <c r="F39" s="25">
        <v>88.1</v>
      </c>
      <c r="G39" s="27">
        <v>3.92869273888265</v>
      </c>
      <c r="H39" s="27">
        <f t="shared" si="3"/>
        <v>346.117830295562</v>
      </c>
      <c r="I39" s="25"/>
      <c r="L39" s="28">
        <f t="shared" si="1"/>
        <v>3.5978150667947</v>
      </c>
      <c r="M39" s="28">
        <v>3.92869273888265</v>
      </c>
    </row>
    <row r="40" s="1" customFormat="1" ht="35.25" customHeight="1" spans="1:13">
      <c r="A40" s="22" t="s">
        <v>109</v>
      </c>
      <c r="B40" s="23" t="s">
        <v>110</v>
      </c>
      <c r="C40" s="23" t="s">
        <v>111</v>
      </c>
      <c r="D40" s="24" t="s">
        <v>112</v>
      </c>
      <c r="E40" s="22" t="s">
        <v>113</v>
      </c>
      <c r="F40" s="25">
        <v>10</v>
      </c>
      <c r="G40" s="27">
        <v>53.7928698093163</v>
      </c>
      <c r="H40" s="27">
        <f t="shared" si="3"/>
        <v>537.928698093163</v>
      </c>
      <c r="I40" s="25"/>
      <c r="L40" s="28">
        <f t="shared" si="1"/>
        <v>49.2623909145736</v>
      </c>
      <c r="M40" s="28">
        <v>53.7928698093163</v>
      </c>
    </row>
    <row r="41" s="1" customFormat="1" ht="35.25" customHeight="1" spans="1:13">
      <c r="A41" s="22" t="s">
        <v>114</v>
      </c>
      <c r="B41" s="23" t="s">
        <v>115</v>
      </c>
      <c r="C41" s="23" t="s">
        <v>116</v>
      </c>
      <c r="D41" s="24" t="s">
        <v>117</v>
      </c>
      <c r="E41" s="22" t="s">
        <v>118</v>
      </c>
      <c r="F41" s="25">
        <v>1</v>
      </c>
      <c r="G41" s="27">
        <v>15.4949839491596</v>
      </c>
      <c r="H41" s="27">
        <f t="shared" si="3"/>
        <v>15.4949839491596</v>
      </c>
      <c r="I41" s="25"/>
      <c r="L41" s="28">
        <f t="shared" si="1"/>
        <v>14.1899838998057</v>
      </c>
      <c r="M41" s="28">
        <v>15.4949839491596</v>
      </c>
    </row>
    <row r="42" s="1" customFormat="1" ht="15.75" customHeight="1" spans="1:12">
      <c r="A42" s="22" t="s">
        <v>5</v>
      </c>
      <c r="B42" s="22" t="s">
        <v>5</v>
      </c>
      <c r="C42" s="22"/>
      <c r="D42" s="22" t="s">
        <v>61</v>
      </c>
      <c r="E42" s="22" t="s">
        <v>5</v>
      </c>
      <c r="F42" s="22" t="s">
        <v>5</v>
      </c>
      <c r="G42" s="22" t="s">
        <v>5</v>
      </c>
      <c r="H42" s="27">
        <f>SUM(H37:H41,H33:H34)</f>
        <v>107064.847527183</v>
      </c>
      <c r="I42" s="25"/>
      <c r="L42" s="28" t="e">
        <f t="shared" ref="L42:L73" si="4">G42*$P$1</f>
        <v>#VALUE!</v>
      </c>
    </row>
    <row r="43" s="1" customFormat="1" ht="38.25" customHeight="1" spans="1:12">
      <c r="A43" s="4" t="s">
        <v>15</v>
      </c>
      <c r="B43" s="4"/>
      <c r="C43" s="4"/>
      <c r="D43" s="4"/>
      <c r="E43" s="4"/>
      <c r="F43" s="4"/>
      <c r="G43" s="4"/>
      <c r="H43" s="4"/>
      <c r="I43" s="4"/>
      <c r="L43" s="28">
        <f t="shared" si="4"/>
        <v>0</v>
      </c>
    </row>
    <row r="44" s="1" customFormat="1" ht="34.5" customHeight="1" spans="1:12">
      <c r="A44" s="5" t="s">
        <v>16</v>
      </c>
      <c r="B44" s="5"/>
      <c r="C44" s="5"/>
      <c r="D44" s="5"/>
      <c r="E44" s="5"/>
      <c r="F44" s="5"/>
      <c r="G44" s="5"/>
      <c r="H44" s="6" t="s">
        <v>119</v>
      </c>
      <c r="I44" s="6"/>
      <c r="L44" s="28">
        <f t="shared" si="4"/>
        <v>0</v>
      </c>
    </row>
    <row r="45" s="1" customFormat="1" ht="17.25" customHeight="1" spans="1:12">
      <c r="A45" s="13" t="s">
        <v>2</v>
      </c>
      <c r="B45" s="13" t="s">
        <v>18</v>
      </c>
      <c r="C45" s="14" t="s">
        <v>19</v>
      </c>
      <c r="D45" s="13" t="s">
        <v>20</v>
      </c>
      <c r="E45" s="13" t="s">
        <v>21</v>
      </c>
      <c r="F45" s="15" t="s">
        <v>22</v>
      </c>
      <c r="G45" s="16" t="s">
        <v>23</v>
      </c>
      <c r="H45" s="17"/>
      <c r="I45" s="13" t="s">
        <v>24</v>
      </c>
      <c r="L45" s="28" t="e">
        <f t="shared" si="4"/>
        <v>#VALUE!</v>
      </c>
    </row>
    <row r="46" s="1" customFormat="1" ht="17.25" customHeight="1" spans="1:12">
      <c r="A46" s="13"/>
      <c r="B46" s="13"/>
      <c r="C46" s="18"/>
      <c r="D46" s="13"/>
      <c r="E46" s="13"/>
      <c r="F46" s="19"/>
      <c r="G46" s="13" t="s">
        <v>25</v>
      </c>
      <c r="H46" s="13" t="s">
        <v>26</v>
      </c>
      <c r="I46" s="13"/>
      <c r="L46" s="28" t="e">
        <f t="shared" si="4"/>
        <v>#VALUE!</v>
      </c>
    </row>
    <row r="47" s="1" customFormat="1" ht="46.75" customHeight="1" spans="1:13">
      <c r="A47" s="22" t="s">
        <v>120</v>
      </c>
      <c r="B47" s="23" t="s">
        <v>121</v>
      </c>
      <c r="C47" s="23" t="s">
        <v>122</v>
      </c>
      <c r="D47" s="24" t="s">
        <v>123</v>
      </c>
      <c r="E47" s="22" t="s">
        <v>118</v>
      </c>
      <c r="F47" s="25">
        <v>2</v>
      </c>
      <c r="G47" s="27">
        <v>6.05330046713621</v>
      </c>
      <c r="H47" s="27">
        <f t="shared" ref="H47:H52" si="5">F47*G47</f>
        <v>12.1066009342724</v>
      </c>
      <c r="I47" s="25"/>
      <c r="L47" s="28">
        <f t="shared" si="4"/>
        <v>5.5434866180683</v>
      </c>
      <c r="M47" s="28">
        <v>6.05330046713621</v>
      </c>
    </row>
    <row r="48" s="1" customFormat="1" ht="46.75" customHeight="1" spans="1:13">
      <c r="A48" s="22" t="s">
        <v>124</v>
      </c>
      <c r="B48" s="23" t="s">
        <v>125</v>
      </c>
      <c r="C48" s="23" t="s">
        <v>122</v>
      </c>
      <c r="D48" s="24" t="s">
        <v>126</v>
      </c>
      <c r="E48" s="22" t="s">
        <v>118</v>
      </c>
      <c r="F48" s="25">
        <v>10</v>
      </c>
      <c r="G48" s="27">
        <v>5.89761800429004</v>
      </c>
      <c r="H48" s="27">
        <f t="shared" si="5"/>
        <v>58.9761800429004</v>
      </c>
      <c r="I48" s="25"/>
      <c r="L48" s="28">
        <f t="shared" si="4"/>
        <v>5.40091585784566</v>
      </c>
      <c r="M48" s="28">
        <v>5.89761800429004</v>
      </c>
    </row>
    <row r="49" s="1" customFormat="1" ht="35.25" customHeight="1" spans="1:13">
      <c r="A49" s="22" t="s">
        <v>127</v>
      </c>
      <c r="B49" s="23" t="s">
        <v>128</v>
      </c>
      <c r="C49" s="23" t="s">
        <v>122</v>
      </c>
      <c r="D49" s="24" t="s">
        <v>129</v>
      </c>
      <c r="E49" s="22" t="s">
        <v>118</v>
      </c>
      <c r="F49" s="25">
        <v>1</v>
      </c>
      <c r="G49" s="27">
        <v>10.4398828026252</v>
      </c>
      <c r="H49" s="27">
        <f t="shared" si="5"/>
        <v>10.4398828026252</v>
      </c>
      <c r="I49" s="25"/>
      <c r="L49" s="28">
        <f t="shared" si="4"/>
        <v>9.56062745022369</v>
      </c>
      <c r="M49" s="28">
        <v>10.4398828026252</v>
      </c>
    </row>
    <row r="50" s="1" customFormat="1" ht="46.75" customHeight="1" spans="1:13">
      <c r="A50" s="22" t="s">
        <v>130</v>
      </c>
      <c r="B50" s="23" t="s">
        <v>131</v>
      </c>
      <c r="C50" s="23" t="s">
        <v>132</v>
      </c>
      <c r="D50" s="24" t="s">
        <v>133</v>
      </c>
      <c r="E50" s="22" t="s">
        <v>75</v>
      </c>
      <c r="F50" s="25">
        <v>4.98</v>
      </c>
      <c r="G50" s="27">
        <v>5.06425893846645</v>
      </c>
      <c r="H50" s="27">
        <f t="shared" si="5"/>
        <v>25.2200095135629</v>
      </c>
      <c r="I50" s="25"/>
      <c r="L50" s="28">
        <f t="shared" si="4"/>
        <v>4.63774296488921</v>
      </c>
      <c r="M50" s="28">
        <v>5.06425893846645</v>
      </c>
    </row>
    <row r="51" s="1" customFormat="1" ht="35.25" customHeight="1" spans="1:13">
      <c r="A51" s="22" t="s">
        <v>134</v>
      </c>
      <c r="B51" s="23" t="s">
        <v>135</v>
      </c>
      <c r="C51" s="23" t="s">
        <v>136</v>
      </c>
      <c r="D51" s="24" t="s">
        <v>137</v>
      </c>
      <c r="E51" s="22" t="s">
        <v>118</v>
      </c>
      <c r="F51" s="25">
        <v>1</v>
      </c>
      <c r="G51" s="27">
        <v>28.0961056477669</v>
      </c>
      <c r="H51" s="27">
        <f t="shared" si="5"/>
        <v>28.0961056477669</v>
      </c>
      <c r="I51" s="25"/>
      <c r="L51" s="28">
        <f t="shared" si="4"/>
        <v>25.7298289625318</v>
      </c>
      <c r="M51" s="28">
        <v>28.0961056477669</v>
      </c>
    </row>
    <row r="52" s="1" customFormat="1" ht="46.75" customHeight="1" spans="1:13">
      <c r="A52" s="22" t="s">
        <v>138</v>
      </c>
      <c r="B52" s="23" t="s">
        <v>139</v>
      </c>
      <c r="C52" s="23" t="s">
        <v>140</v>
      </c>
      <c r="D52" s="24" t="s">
        <v>141</v>
      </c>
      <c r="E52" s="22" t="s">
        <v>113</v>
      </c>
      <c r="F52" s="25">
        <v>1</v>
      </c>
      <c r="G52" s="27">
        <v>6008.86686068153</v>
      </c>
      <c r="H52" s="27">
        <f t="shared" si="5"/>
        <v>6008.86686068153</v>
      </c>
      <c r="I52" s="25"/>
      <c r="L52" s="28">
        <f t="shared" si="4"/>
        <v>5502.7952457977</v>
      </c>
      <c r="M52" s="28">
        <v>6008.86686068153</v>
      </c>
    </row>
    <row r="53" s="1" customFormat="1" ht="15.75" customHeight="1" spans="1:12">
      <c r="A53" s="22" t="s">
        <v>142</v>
      </c>
      <c r="B53" s="8"/>
      <c r="C53" s="8"/>
      <c r="D53" s="8"/>
      <c r="E53" s="8"/>
      <c r="F53" s="8"/>
      <c r="G53" s="8"/>
      <c r="H53" s="8"/>
      <c r="I53" s="8"/>
      <c r="L53" s="28">
        <f t="shared" si="4"/>
        <v>0</v>
      </c>
    </row>
    <row r="54" s="1" customFormat="1" ht="15.75" customHeight="1" spans="1:12">
      <c r="A54" s="22" t="s">
        <v>28</v>
      </c>
      <c r="B54" s="8"/>
      <c r="C54" s="8"/>
      <c r="D54" s="8"/>
      <c r="E54" s="8"/>
      <c r="F54" s="8"/>
      <c r="G54" s="8"/>
      <c r="H54" s="8"/>
      <c r="I54" s="8"/>
      <c r="L54" s="28">
        <f t="shared" si="4"/>
        <v>0</v>
      </c>
    </row>
    <row r="55" s="1" customFormat="1" ht="15.75" customHeight="1" spans="1:12">
      <c r="A55" s="22" t="s">
        <v>29</v>
      </c>
      <c r="B55" s="8"/>
      <c r="C55" s="8"/>
      <c r="D55" s="8"/>
      <c r="E55" s="8"/>
      <c r="F55" s="8"/>
      <c r="G55" s="8"/>
      <c r="H55" s="8"/>
      <c r="I55" s="8"/>
      <c r="L55" s="28">
        <f t="shared" si="4"/>
        <v>0</v>
      </c>
    </row>
    <row r="56" s="1" customFormat="1" ht="15.75" customHeight="1" spans="1:12">
      <c r="A56" s="22" t="s">
        <v>5</v>
      </c>
      <c r="B56" s="23" t="s">
        <v>5</v>
      </c>
      <c r="C56" s="23"/>
      <c r="D56" s="24" t="s">
        <v>30</v>
      </c>
      <c r="E56" s="22" t="s">
        <v>5</v>
      </c>
      <c r="F56" s="25"/>
      <c r="G56" s="25"/>
      <c r="H56" s="25"/>
      <c r="I56" s="25"/>
      <c r="L56" s="28">
        <f t="shared" si="4"/>
        <v>0</v>
      </c>
    </row>
    <row r="57" s="1" customFormat="1" ht="35.25" customHeight="1" spans="1:13">
      <c r="A57" s="22" t="s">
        <v>143</v>
      </c>
      <c r="B57" s="23" t="s">
        <v>144</v>
      </c>
      <c r="C57" s="23" t="s">
        <v>145</v>
      </c>
      <c r="D57" s="24" t="s">
        <v>33</v>
      </c>
      <c r="E57" s="22" t="s">
        <v>34</v>
      </c>
      <c r="F57" s="25">
        <v>0.893</v>
      </c>
      <c r="G57" s="27">
        <v>144.262696306803</v>
      </c>
      <c r="H57" s="27">
        <f>F57*G57</f>
        <v>128.826587801975</v>
      </c>
      <c r="I57" s="25"/>
      <c r="L57" s="28">
        <f t="shared" si="4"/>
        <v>132.112775634538</v>
      </c>
      <c r="M57" s="1">
        <v>144.262696306803</v>
      </c>
    </row>
    <row r="58" s="1" customFormat="1" ht="15.75" customHeight="1" spans="1:12">
      <c r="A58" s="22" t="s">
        <v>5</v>
      </c>
      <c r="B58" s="22" t="s">
        <v>5</v>
      </c>
      <c r="C58" s="22"/>
      <c r="D58" s="22" t="s">
        <v>61</v>
      </c>
      <c r="E58" s="22" t="s">
        <v>5</v>
      </c>
      <c r="F58" s="22"/>
      <c r="G58" s="22"/>
      <c r="H58" s="27">
        <f>SUM(H57:H57,H47:H52)</f>
        <v>6272.53222742463</v>
      </c>
      <c r="I58" s="25"/>
      <c r="L58" s="28">
        <f t="shared" si="4"/>
        <v>0</v>
      </c>
    </row>
    <row r="59" s="1" customFormat="1" ht="38.25" customHeight="1" spans="1:12">
      <c r="A59" s="4" t="s">
        <v>15</v>
      </c>
      <c r="B59" s="4"/>
      <c r="C59" s="4"/>
      <c r="D59" s="4"/>
      <c r="E59" s="4"/>
      <c r="F59" s="4"/>
      <c r="G59" s="4"/>
      <c r="H59" s="4"/>
      <c r="I59" s="4"/>
      <c r="L59" s="28">
        <f t="shared" si="4"/>
        <v>0</v>
      </c>
    </row>
    <row r="60" s="1" customFormat="1" ht="34.5" customHeight="1" spans="1:12">
      <c r="A60" s="5" t="s">
        <v>16</v>
      </c>
      <c r="B60" s="5"/>
      <c r="C60" s="5"/>
      <c r="D60" s="5"/>
      <c r="E60" s="5"/>
      <c r="F60" s="5"/>
      <c r="G60" s="5"/>
      <c r="H60" s="6" t="s">
        <v>146</v>
      </c>
      <c r="I60" s="6"/>
      <c r="L60" s="28">
        <f t="shared" si="4"/>
        <v>0</v>
      </c>
    </row>
    <row r="61" s="1" customFormat="1" ht="17.25" customHeight="1" spans="1:12">
      <c r="A61" s="13" t="s">
        <v>2</v>
      </c>
      <c r="B61" s="13" t="s">
        <v>18</v>
      </c>
      <c r="C61" s="14" t="s">
        <v>19</v>
      </c>
      <c r="D61" s="13" t="s">
        <v>20</v>
      </c>
      <c r="E61" s="13" t="s">
        <v>21</v>
      </c>
      <c r="F61" s="15" t="s">
        <v>22</v>
      </c>
      <c r="G61" s="16" t="s">
        <v>23</v>
      </c>
      <c r="H61" s="17"/>
      <c r="I61" s="13" t="s">
        <v>24</v>
      </c>
      <c r="L61" s="28" t="e">
        <f t="shared" si="4"/>
        <v>#VALUE!</v>
      </c>
    </row>
    <row r="62" s="1" customFormat="1" ht="17.25" customHeight="1" spans="1:12">
      <c r="A62" s="13"/>
      <c r="B62" s="13"/>
      <c r="C62" s="18"/>
      <c r="D62" s="13"/>
      <c r="E62" s="13"/>
      <c r="F62" s="19"/>
      <c r="G62" s="13" t="s">
        <v>25</v>
      </c>
      <c r="H62" s="13" t="s">
        <v>26</v>
      </c>
      <c r="I62" s="13"/>
      <c r="L62" s="28" t="e">
        <f t="shared" si="4"/>
        <v>#VALUE!</v>
      </c>
    </row>
    <row r="63" s="1" customFormat="1" ht="35.25" customHeight="1" spans="1:13">
      <c r="A63" s="22" t="s">
        <v>147</v>
      </c>
      <c r="B63" s="23" t="s">
        <v>148</v>
      </c>
      <c r="C63" s="23" t="s">
        <v>36</v>
      </c>
      <c r="D63" s="24" t="s">
        <v>37</v>
      </c>
      <c r="E63" s="22" t="s">
        <v>38</v>
      </c>
      <c r="F63" s="25">
        <v>2</v>
      </c>
      <c r="G63" s="27">
        <v>38.0414676860572</v>
      </c>
      <c r="H63" s="27">
        <f>F63*G63</f>
        <v>76.0829353721144</v>
      </c>
      <c r="I63" s="25"/>
      <c r="L63" s="28">
        <f t="shared" si="4"/>
        <v>34.837584586166</v>
      </c>
      <c r="M63" s="1">
        <v>38.0414676860572</v>
      </c>
    </row>
    <row r="64" s="1" customFormat="1" ht="35.25" customHeight="1" spans="1:13">
      <c r="A64" s="22" t="s">
        <v>149</v>
      </c>
      <c r="B64" s="23" t="s">
        <v>150</v>
      </c>
      <c r="C64" s="23" t="s">
        <v>41</v>
      </c>
      <c r="D64" s="24" t="s">
        <v>42</v>
      </c>
      <c r="E64" s="22" t="s">
        <v>43</v>
      </c>
      <c r="F64" s="25">
        <v>55.264</v>
      </c>
      <c r="G64" s="27">
        <v>23.7827856477348</v>
      </c>
      <c r="H64" s="27">
        <f t="shared" ref="H64:H70" si="6">F64*G64</f>
        <v>1314.33186603642</v>
      </c>
      <c r="I64" s="25"/>
      <c r="L64" s="28">
        <f t="shared" si="4"/>
        <v>21.7797802528341</v>
      </c>
      <c r="M64" s="1">
        <v>23.7827856477348</v>
      </c>
    </row>
    <row r="65" s="1" customFormat="1" ht="35.25" customHeight="1" spans="1:13">
      <c r="A65" s="22" t="s">
        <v>151</v>
      </c>
      <c r="B65" s="23" t="s">
        <v>152</v>
      </c>
      <c r="C65" s="23" t="s">
        <v>46</v>
      </c>
      <c r="D65" s="24" t="s">
        <v>47</v>
      </c>
      <c r="E65" s="22" t="s">
        <v>43</v>
      </c>
      <c r="F65" s="25">
        <v>19.2</v>
      </c>
      <c r="G65" s="27">
        <v>36.4938008495277</v>
      </c>
      <c r="H65" s="27">
        <f t="shared" si="6"/>
        <v>700.680976310931</v>
      </c>
      <c r="I65" s="25"/>
      <c r="L65" s="28">
        <f t="shared" si="4"/>
        <v>33.4202634992468</v>
      </c>
      <c r="M65" s="1">
        <v>36.4938008495277</v>
      </c>
    </row>
    <row r="66" s="1" customFormat="1" ht="46.75" customHeight="1" spans="1:13">
      <c r="A66" s="22" t="s">
        <v>153</v>
      </c>
      <c r="B66" s="23" t="s">
        <v>154</v>
      </c>
      <c r="C66" s="23" t="s">
        <v>50</v>
      </c>
      <c r="D66" s="24" t="s">
        <v>51</v>
      </c>
      <c r="E66" s="22" t="s">
        <v>43</v>
      </c>
      <c r="F66" s="25">
        <v>21.043</v>
      </c>
      <c r="G66" s="27">
        <v>17.3082267517208</v>
      </c>
      <c r="H66" s="27">
        <f t="shared" si="6"/>
        <v>364.21701553646</v>
      </c>
      <c r="I66" s="25"/>
      <c r="L66" s="28">
        <f t="shared" si="4"/>
        <v>15.850513930634</v>
      </c>
      <c r="M66" s="1">
        <v>17.3082267517208</v>
      </c>
    </row>
    <row r="67" s="1" customFormat="1" ht="35.25" customHeight="1" spans="1:13">
      <c r="A67" s="22" t="s">
        <v>155</v>
      </c>
      <c r="B67" s="23" t="s">
        <v>156</v>
      </c>
      <c r="C67" s="23" t="s">
        <v>54</v>
      </c>
      <c r="D67" s="24" t="s">
        <v>55</v>
      </c>
      <c r="E67" s="22" t="s">
        <v>34</v>
      </c>
      <c r="F67" s="25">
        <v>7.326</v>
      </c>
      <c r="G67" s="27">
        <v>48.8934511256282</v>
      </c>
      <c r="H67" s="27">
        <f t="shared" si="6"/>
        <v>358.193422946352</v>
      </c>
      <c r="I67" s="25"/>
      <c r="L67" s="28">
        <f t="shared" si="4"/>
        <v>44.7756052252143</v>
      </c>
      <c r="M67" s="1">
        <v>48.8934511256282</v>
      </c>
    </row>
    <row r="68" s="1" customFormat="1" ht="15.75" customHeight="1" spans="1:13">
      <c r="A68" s="22" t="s">
        <v>5</v>
      </c>
      <c r="B68" s="23" t="s">
        <v>5</v>
      </c>
      <c r="C68" s="23"/>
      <c r="D68" s="24" t="s">
        <v>56</v>
      </c>
      <c r="E68" s="22" t="s">
        <v>5</v>
      </c>
      <c r="F68" s="25"/>
      <c r="G68" s="27">
        <v>0</v>
      </c>
      <c r="H68" s="25"/>
      <c r="I68" s="25"/>
      <c r="L68" s="28">
        <f t="shared" si="4"/>
        <v>0</v>
      </c>
      <c r="M68" s="1">
        <v>0</v>
      </c>
    </row>
    <row r="69" s="1" customFormat="1" ht="57.5" customHeight="1" spans="1:13">
      <c r="A69" s="22" t="s">
        <v>157</v>
      </c>
      <c r="B69" s="23" t="s">
        <v>158</v>
      </c>
      <c r="C69" s="23" t="s">
        <v>59</v>
      </c>
      <c r="D69" s="24" t="s">
        <v>60</v>
      </c>
      <c r="E69" s="22" t="s">
        <v>43</v>
      </c>
      <c r="F69" s="25">
        <v>28.243</v>
      </c>
      <c r="G69" s="27">
        <v>41.4664818686729</v>
      </c>
      <c r="H69" s="27">
        <f t="shared" si="6"/>
        <v>1171.13784741693</v>
      </c>
      <c r="I69" s="25"/>
      <c r="L69" s="28">
        <f t="shared" si="4"/>
        <v>37.9741413110639</v>
      </c>
      <c r="M69" s="1">
        <v>41.4664818686729</v>
      </c>
    </row>
    <row r="70" s="1" customFormat="1" ht="80" customHeight="1" spans="1:13">
      <c r="A70" s="22" t="s">
        <v>159</v>
      </c>
      <c r="B70" s="23" t="s">
        <v>160</v>
      </c>
      <c r="C70" s="23" t="s">
        <v>65</v>
      </c>
      <c r="D70" s="24" t="s">
        <v>66</v>
      </c>
      <c r="E70" s="22" t="s">
        <v>43</v>
      </c>
      <c r="F70" s="25">
        <v>16</v>
      </c>
      <c r="G70" s="27">
        <v>548.020584802368</v>
      </c>
      <c r="H70" s="27">
        <f t="shared" si="6"/>
        <v>8768.32935683788</v>
      </c>
      <c r="I70" s="25"/>
      <c r="L70" s="28">
        <f t="shared" si="4"/>
        <v>501.865849014286</v>
      </c>
      <c r="M70" s="1">
        <v>548.020584802368</v>
      </c>
    </row>
    <row r="71" s="1" customFormat="1" ht="15.75" customHeight="1" spans="1:12">
      <c r="A71" s="22" t="s">
        <v>5</v>
      </c>
      <c r="B71" s="22" t="s">
        <v>5</v>
      </c>
      <c r="C71" s="22"/>
      <c r="D71" s="22" t="s">
        <v>61</v>
      </c>
      <c r="E71" s="22" t="s">
        <v>5</v>
      </c>
      <c r="F71" s="22" t="s">
        <v>5</v>
      </c>
      <c r="G71" s="22" t="s">
        <v>5</v>
      </c>
      <c r="H71" s="27">
        <f>SUM(H69:H70,H63:H67)</f>
        <v>12752.9734204571</v>
      </c>
      <c r="I71" s="25"/>
      <c r="L71" s="28" t="e">
        <f t="shared" si="4"/>
        <v>#VALUE!</v>
      </c>
    </row>
    <row r="72" s="1" customFormat="1" ht="38.25" customHeight="1" spans="1:12">
      <c r="A72" s="4" t="s">
        <v>15</v>
      </c>
      <c r="B72" s="4"/>
      <c r="C72" s="4"/>
      <c r="D72" s="4"/>
      <c r="E72" s="4"/>
      <c r="F72" s="4"/>
      <c r="G72" s="4"/>
      <c r="H72" s="4"/>
      <c r="I72" s="4"/>
      <c r="L72" s="28">
        <f t="shared" si="4"/>
        <v>0</v>
      </c>
    </row>
    <row r="73" s="1" customFormat="1" ht="34.5" customHeight="1" spans="1:12">
      <c r="A73" s="5" t="s">
        <v>16</v>
      </c>
      <c r="B73" s="5"/>
      <c r="C73" s="5"/>
      <c r="D73" s="5"/>
      <c r="E73" s="5"/>
      <c r="F73" s="5"/>
      <c r="G73" s="5"/>
      <c r="H73" s="6" t="s">
        <v>161</v>
      </c>
      <c r="I73" s="6"/>
      <c r="L73" s="28">
        <f t="shared" si="4"/>
        <v>0</v>
      </c>
    </row>
    <row r="74" s="1" customFormat="1" ht="17.25" customHeight="1" spans="1:12">
      <c r="A74" s="13" t="s">
        <v>2</v>
      </c>
      <c r="B74" s="13" t="s">
        <v>18</v>
      </c>
      <c r="C74" s="14" t="s">
        <v>19</v>
      </c>
      <c r="D74" s="13" t="s">
        <v>20</v>
      </c>
      <c r="E74" s="13" t="s">
        <v>21</v>
      </c>
      <c r="F74" s="15" t="s">
        <v>22</v>
      </c>
      <c r="G74" s="16" t="s">
        <v>23</v>
      </c>
      <c r="H74" s="17"/>
      <c r="I74" s="13" t="s">
        <v>24</v>
      </c>
      <c r="L74" s="28" t="e">
        <f t="shared" ref="L74:L105" si="7">G74*$P$1</f>
        <v>#VALUE!</v>
      </c>
    </row>
    <row r="75" s="1" customFormat="1" ht="17.25" customHeight="1" spans="1:12">
      <c r="A75" s="13"/>
      <c r="B75" s="13"/>
      <c r="C75" s="18"/>
      <c r="D75" s="13"/>
      <c r="E75" s="13"/>
      <c r="F75" s="19"/>
      <c r="G75" s="13" t="s">
        <v>25</v>
      </c>
      <c r="H75" s="13" t="s">
        <v>26</v>
      </c>
      <c r="I75" s="13"/>
      <c r="L75" s="28" t="e">
        <f t="shared" si="7"/>
        <v>#VALUE!</v>
      </c>
    </row>
    <row r="76" s="1" customFormat="1" ht="69" customHeight="1" spans="1:13">
      <c r="A76" s="22" t="s">
        <v>162</v>
      </c>
      <c r="B76" s="23" t="s">
        <v>163</v>
      </c>
      <c r="C76" s="23" t="s">
        <v>69</v>
      </c>
      <c r="D76" s="24" t="s">
        <v>70</v>
      </c>
      <c r="E76" s="22" t="s">
        <v>43</v>
      </c>
      <c r="F76" s="25">
        <v>7.2</v>
      </c>
      <c r="G76" s="27">
        <v>521.444672615334</v>
      </c>
      <c r="H76" s="27">
        <f>F76*G76</f>
        <v>3754.4016428304</v>
      </c>
      <c r="I76" s="25"/>
      <c r="L76" s="28">
        <f t="shared" si="7"/>
        <v>477.528181592752</v>
      </c>
      <c r="M76" s="1">
        <v>521.444672615334</v>
      </c>
    </row>
    <row r="77" s="1" customFormat="1" ht="46.75" customHeight="1" spans="1:13">
      <c r="A77" s="22" t="s">
        <v>164</v>
      </c>
      <c r="B77" s="23" t="s">
        <v>165</v>
      </c>
      <c r="C77" s="23" t="s">
        <v>73</v>
      </c>
      <c r="D77" s="24" t="s">
        <v>74</v>
      </c>
      <c r="E77" s="22" t="s">
        <v>75</v>
      </c>
      <c r="F77" s="25">
        <v>54</v>
      </c>
      <c r="G77" s="27">
        <v>59.379122887914</v>
      </c>
      <c r="H77" s="27">
        <f t="shared" ref="H77:H82" si="8">F77*G77</f>
        <v>3206.47263594736</v>
      </c>
      <c r="I77" s="25"/>
      <c r="L77" s="28">
        <f t="shared" si="7"/>
        <v>54.378165251974</v>
      </c>
      <c r="M77" s="1">
        <v>59.379122887914</v>
      </c>
    </row>
    <row r="78" s="1" customFormat="1" ht="46.75" customHeight="1" spans="1:13">
      <c r="A78" s="22" t="s">
        <v>166</v>
      </c>
      <c r="B78" s="23" t="s">
        <v>167</v>
      </c>
      <c r="C78" s="23" t="s">
        <v>78</v>
      </c>
      <c r="D78" s="24" t="s">
        <v>79</v>
      </c>
      <c r="E78" s="22" t="s">
        <v>43</v>
      </c>
      <c r="F78" s="25">
        <v>55.264</v>
      </c>
      <c r="G78" s="27">
        <v>439.326752359948</v>
      </c>
      <c r="H78" s="27">
        <f t="shared" si="8"/>
        <v>24278.9536424201</v>
      </c>
      <c r="I78" s="25"/>
      <c r="L78" s="28">
        <f t="shared" si="7"/>
        <v>402.326298832966</v>
      </c>
      <c r="M78" s="1">
        <v>439.326752359948</v>
      </c>
    </row>
    <row r="79" s="1" customFormat="1" ht="46.75" customHeight="1" spans="1:13">
      <c r="A79" s="22" t="s">
        <v>168</v>
      </c>
      <c r="B79" s="23" t="s">
        <v>169</v>
      </c>
      <c r="C79" s="23" t="s">
        <v>69</v>
      </c>
      <c r="D79" s="24" t="s">
        <v>82</v>
      </c>
      <c r="E79" s="22" t="s">
        <v>43</v>
      </c>
      <c r="F79" s="25">
        <v>21.043</v>
      </c>
      <c r="G79" s="27">
        <v>393.629370618632</v>
      </c>
      <c r="H79" s="27">
        <f t="shared" si="8"/>
        <v>8283.14284592787</v>
      </c>
      <c r="I79" s="25"/>
      <c r="L79" s="28">
        <f t="shared" si="7"/>
        <v>360.477587449969</v>
      </c>
      <c r="M79" s="1">
        <v>393.629370618632</v>
      </c>
    </row>
    <row r="80" s="1" customFormat="1" ht="35.25" customHeight="1" spans="1:13">
      <c r="A80" s="22" t="s">
        <v>170</v>
      </c>
      <c r="B80" s="23" t="s">
        <v>171</v>
      </c>
      <c r="C80" s="23" t="s">
        <v>85</v>
      </c>
      <c r="D80" s="24" t="s">
        <v>86</v>
      </c>
      <c r="E80" s="22" t="s">
        <v>43</v>
      </c>
      <c r="F80" s="25">
        <v>11.08</v>
      </c>
      <c r="G80" s="27">
        <v>4066.24277370321</v>
      </c>
      <c r="H80" s="27">
        <f t="shared" si="8"/>
        <v>45053.9699326315</v>
      </c>
      <c r="I80" s="25"/>
      <c r="L80" s="28">
        <f t="shared" si="7"/>
        <v>3723.78052670905</v>
      </c>
      <c r="M80" s="1">
        <v>4066.24277370321</v>
      </c>
    </row>
    <row r="81" s="1" customFormat="1" ht="69" customHeight="1" spans="1:13">
      <c r="A81" s="22" t="s">
        <v>172</v>
      </c>
      <c r="B81" s="23" t="s">
        <v>173</v>
      </c>
      <c r="C81" s="23" t="s">
        <v>90</v>
      </c>
      <c r="D81" s="24" t="s">
        <v>91</v>
      </c>
      <c r="E81" s="22" t="s">
        <v>43</v>
      </c>
      <c r="F81" s="25">
        <v>38.8</v>
      </c>
      <c r="G81" s="27">
        <v>177.532954396222</v>
      </c>
      <c r="H81" s="27">
        <f t="shared" si="8"/>
        <v>6888.2786305734</v>
      </c>
      <c r="I81" s="25"/>
      <c r="L81" s="28">
        <f t="shared" si="7"/>
        <v>162.580985745646</v>
      </c>
      <c r="M81" s="1">
        <v>177.532954396222</v>
      </c>
    </row>
    <row r="82" s="1" customFormat="1" ht="35.25" customHeight="1" spans="1:13">
      <c r="A82" s="22" t="s">
        <v>174</v>
      </c>
      <c r="B82" s="23" t="s">
        <v>175</v>
      </c>
      <c r="C82" s="23" t="s">
        <v>94</v>
      </c>
      <c r="D82" s="24" t="s">
        <v>95</v>
      </c>
      <c r="E82" s="22" t="s">
        <v>43</v>
      </c>
      <c r="F82" s="25">
        <v>24.32</v>
      </c>
      <c r="G82" s="27">
        <v>4066.24277370321</v>
      </c>
      <c r="H82" s="27">
        <f t="shared" si="8"/>
        <v>98891.024256462</v>
      </c>
      <c r="I82" s="25"/>
      <c r="L82" s="28">
        <f t="shared" si="7"/>
        <v>3723.78052670905</v>
      </c>
      <c r="M82" s="1">
        <v>4066.24277370321</v>
      </c>
    </row>
    <row r="83" s="1" customFormat="1" ht="15.75" customHeight="1" spans="1:12">
      <c r="A83" s="22" t="s">
        <v>96</v>
      </c>
      <c r="B83" s="8"/>
      <c r="C83" s="8"/>
      <c r="D83" s="8"/>
      <c r="E83" s="8"/>
      <c r="F83" s="8"/>
      <c r="G83" s="8"/>
      <c r="H83" s="8"/>
      <c r="I83" s="8"/>
      <c r="L83" s="28">
        <f t="shared" si="7"/>
        <v>0</v>
      </c>
    </row>
    <row r="84" s="1" customFormat="1" ht="15.75" customHeight="1" spans="1:12">
      <c r="A84" s="22" t="s">
        <v>97</v>
      </c>
      <c r="B84" s="8"/>
      <c r="C84" s="8"/>
      <c r="D84" s="8"/>
      <c r="E84" s="8"/>
      <c r="F84" s="8"/>
      <c r="G84" s="8"/>
      <c r="H84" s="8"/>
      <c r="I84" s="8"/>
      <c r="L84" s="28">
        <f t="shared" si="7"/>
        <v>0</v>
      </c>
    </row>
    <row r="85" s="1" customFormat="1" ht="15.75" customHeight="1" spans="1:12">
      <c r="A85" s="22" t="s">
        <v>5</v>
      </c>
      <c r="B85" s="22" t="s">
        <v>5</v>
      </c>
      <c r="C85" s="22"/>
      <c r="D85" s="22" t="s">
        <v>61</v>
      </c>
      <c r="E85" s="22"/>
      <c r="F85" s="22"/>
      <c r="G85" s="22"/>
      <c r="H85" s="27">
        <f>SUM(H76:H82)</f>
        <v>190356.243586793</v>
      </c>
      <c r="I85" s="25"/>
      <c r="L85" s="28">
        <f t="shared" si="7"/>
        <v>0</v>
      </c>
    </row>
    <row r="86" s="1" customFormat="1" ht="38.25" customHeight="1" spans="1:12">
      <c r="A86" s="4" t="s">
        <v>15</v>
      </c>
      <c r="B86" s="4"/>
      <c r="C86" s="4"/>
      <c r="D86" s="4"/>
      <c r="E86" s="4"/>
      <c r="F86" s="4"/>
      <c r="G86" s="4"/>
      <c r="H86" s="4"/>
      <c r="I86" s="4"/>
      <c r="L86" s="28">
        <f t="shared" si="7"/>
        <v>0</v>
      </c>
    </row>
    <row r="87" s="1" customFormat="1" ht="34.5" customHeight="1" spans="1:12">
      <c r="A87" s="5" t="s">
        <v>16</v>
      </c>
      <c r="B87" s="5"/>
      <c r="C87" s="5"/>
      <c r="D87" s="5"/>
      <c r="E87" s="5"/>
      <c r="F87" s="5"/>
      <c r="G87" s="5"/>
      <c r="H87" s="6" t="s">
        <v>176</v>
      </c>
      <c r="I87" s="6"/>
      <c r="L87" s="28">
        <f t="shared" si="7"/>
        <v>0</v>
      </c>
    </row>
    <row r="88" s="1" customFormat="1" ht="17.25" customHeight="1" spans="1:12">
      <c r="A88" s="13" t="s">
        <v>2</v>
      </c>
      <c r="B88" s="13" t="s">
        <v>18</v>
      </c>
      <c r="C88" s="14" t="s">
        <v>19</v>
      </c>
      <c r="D88" s="13" t="s">
        <v>20</v>
      </c>
      <c r="E88" s="13" t="s">
        <v>21</v>
      </c>
      <c r="F88" s="15" t="s">
        <v>22</v>
      </c>
      <c r="G88" s="16" t="s">
        <v>23</v>
      </c>
      <c r="H88" s="17"/>
      <c r="I88" s="13" t="s">
        <v>24</v>
      </c>
      <c r="L88" s="28" t="e">
        <f t="shared" si="7"/>
        <v>#VALUE!</v>
      </c>
    </row>
    <row r="89" s="1" customFormat="1" ht="17.25" customHeight="1" spans="1:12">
      <c r="A89" s="13"/>
      <c r="B89" s="13"/>
      <c r="C89" s="18"/>
      <c r="D89" s="13"/>
      <c r="E89" s="13"/>
      <c r="F89" s="19"/>
      <c r="G89" s="13" t="s">
        <v>25</v>
      </c>
      <c r="H89" s="13" t="s">
        <v>26</v>
      </c>
      <c r="I89" s="13"/>
      <c r="L89" s="28" t="e">
        <f t="shared" si="7"/>
        <v>#VALUE!</v>
      </c>
    </row>
    <row r="90" s="1" customFormat="1" ht="46.75" customHeight="1" spans="1:13">
      <c r="A90" s="22" t="s">
        <v>177</v>
      </c>
      <c r="B90" s="23" t="s">
        <v>178</v>
      </c>
      <c r="C90" s="23" t="s">
        <v>100</v>
      </c>
      <c r="D90" s="24" t="s">
        <v>101</v>
      </c>
      <c r="E90" s="22" t="s">
        <v>75</v>
      </c>
      <c r="F90" s="25">
        <v>4.98</v>
      </c>
      <c r="G90" s="27">
        <v>9.04789842894187</v>
      </c>
      <c r="H90" s="27">
        <f>F90*G90</f>
        <v>45.0585341761305</v>
      </c>
      <c r="I90" s="25"/>
      <c r="L90" s="28">
        <f t="shared" si="7"/>
        <v>8.2858771235272</v>
      </c>
      <c r="M90" s="1">
        <v>9.04789842894187</v>
      </c>
    </row>
    <row r="91" s="1" customFormat="1" ht="46.75" customHeight="1" spans="1:13">
      <c r="A91" s="22" t="s">
        <v>179</v>
      </c>
      <c r="B91" s="23" t="s">
        <v>180</v>
      </c>
      <c r="C91" s="23" t="s">
        <v>100</v>
      </c>
      <c r="D91" s="24" t="s">
        <v>104</v>
      </c>
      <c r="E91" s="22" t="s">
        <v>75</v>
      </c>
      <c r="F91" s="25">
        <v>34</v>
      </c>
      <c r="G91" s="27">
        <v>10.0277821656795</v>
      </c>
      <c r="H91" s="27">
        <f t="shared" ref="H91:H98" si="9">F91*G91</f>
        <v>340.944593633103</v>
      </c>
      <c r="I91" s="25"/>
      <c r="L91" s="28">
        <f t="shared" si="7"/>
        <v>9.18323426139907</v>
      </c>
      <c r="M91" s="1">
        <v>10.0277821656795</v>
      </c>
    </row>
    <row r="92" s="1" customFormat="1" ht="46.75" customHeight="1" spans="1:13">
      <c r="A92" s="22" t="s">
        <v>181</v>
      </c>
      <c r="B92" s="23" t="s">
        <v>182</v>
      </c>
      <c r="C92" s="23" t="s">
        <v>107</v>
      </c>
      <c r="D92" s="24" t="s">
        <v>108</v>
      </c>
      <c r="E92" s="22" t="s">
        <v>75</v>
      </c>
      <c r="F92" s="25">
        <v>88.1</v>
      </c>
      <c r="G92" s="27">
        <v>3.92869273888265</v>
      </c>
      <c r="H92" s="27">
        <f t="shared" si="9"/>
        <v>346.117830295562</v>
      </c>
      <c r="I92" s="25"/>
      <c r="L92" s="28">
        <f t="shared" si="7"/>
        <v>3.5978150667947</v>
      </c>
      <c r="M92" s="1">
        <v>3.92869273888265</v>
      </c>
    </row>
    <row r="93" s="1" customFormat="1" ht="35.25" customHeight="1" spans="1:13">
      <c r="A93" s="22" t="s">
        <v>183</v>
      </c>
      <c r="B93" s="23" t="s">
        <v>184</v>
      </c>
      <c r="C93" s="23" t="s">
        <v>111</v>
      </c>
      <c r="D93" s="24" t="s">
        <v>112</v>
      </c>
      <c r="E93" s="22" t="s">
        <v>113</v>
      </c>
      <c r="F93" s="25">
        <v>10</v>
      </c>
      <c r="G93" s="27">
        <v>53.7928698093163</v>
      </c>
      <c r="H93" s="27">
        <f t="shared" si="9"/>
        <v>537.928698093163</v>
      </c>
      <c r="I93" s="25"/>
      <c r="L93" s="28">
        <f t="shared" si="7"/>
        <v>49.2623909145736</v>
      </c>
      <c r="M93" s="1">
        <v>53.7928698093163</v>
      </c>
    </row>
    <row r="94" s="1" customFormat="1" ht="35.25" customHeight="1" spans="1:13">
      <c r="A94" s="22" t="s">
        <v>185</v>
      </c>
      <c r="B94" s="23" t="s">
        <v>186</v>
      </c>
      <c r="C94" s="23" t="s">
        <v>116</v>
      </c>
      <c r="D94" s="24" t="s">
        <v>117</v>
      </c>
      <c r="E94" s="22" t="s">
        <v>118</v>
      </c>
      <c r="F94" s="25">
        <v>1</v>
      </c>
      <c r="G94" s="27">
        <v>15.4949839491596</v>
      </c>
      <c r="H94" s="27">
        <f t="shared" si="9"/>
        <v>15.4949839491596</v>
      </c>
      <c r="I94" s="25"/>
      <c r="L94" s="28">
        <f t="shared" si="7"/>
        <v>14.1899838998057</v>
      </c>
      <c r="M94" s="1">
        <v>15.4949839491596</v>
      </c>
    </row>
    <row r="95" s="1" customFormat="1" ht="46.75" customHeight="1" spans="1:13">
      <c r="A95" s="22" t="s">
        <v>187</v>
      </c>
      <c r="B95" s="23" t="s">
        <v>188</v>
      </c>
      <c r="C95" s="23" t="s">
        <v>122</v>
      </c>
      <c r="D95" s="24" t="s">
        <v>123</v>
      </c>
      <c r="E95" s="22" t="s">
        <v>118</v>
      </c>
      <c r="F95" s="25">
        <v>2</v>
      </c>
      <c r="G95" s="27">
        <v>6.05330046713621</v>
      </c>
      <c r="H95" s="27">
        <f t="shared" si="9"/>
        <v>12.1066009342724</v>
      </c>
      <c r="I95" s="25"/>
      <c r="L95" s="28">
        <f t="shared" si="7"/>
        <v>5.5434866180683</v>
      </c>
      <c r="M95" s="1">
        <v>6.05330046713621</v>
      </c>
    </row>
    <row r="96" s="1" customFormat="1" ht="46.75" customHeight="1" spans="1:13">
      <c r="A96" s="22" t="s">
        <v>189</v>
      </c>
      <c r="B96" s="23" t="s">
        <v>190</v>
      </c>
      <c r="C96" s="23" t="s">
        <v>122</v>
      </c>
      <c r="D96" s="24" t="s">
        <v>126</v>
      </c>
      <c r="E96" s="22" t="s">
        <v>118</v>
      </c>
      <c r="F96" s="25">
        <v>10</v>
      </c>
      <c r="G96" s="27">
        <v>5.89761800429004</v>
      </c>
      <c r="H96" s="27">
        <f t="shared" si="9"/>
        <v>58.9761800429004</v>
      </c>
      <c r="I96" s="25"/>
      <c r="L96" s="28">
        <f t="shared" si="7"/>
        <v>5.40091585784566</v>
      </c>
      <c r="M96" s="1">
        <v>5.89761800429004</v>
      </c>
    </row>
    <row r="97" s="1" customFormat="1" ht="35.25" customHeight="1" spans="1:13">
      <c r="A97" s="22" t="s">
        <v>191</v>
      </c>
      <c r="B97" s="23" t="s">
        <v>192</v>
      </c>
      <c r="C97" s="23" t="s">
        <v>122</v>
      </c>
      <c r="D97" s="24" t="s">
        <v>129</v>
      </c>
      <c r="E97" s="22" t="s">
        <v>118</v>
      </c>
      <c r="F97" s="25">
        <v>1</v>
      </c>
      <c r="G97" s="27">
        <v>10.4398828026252</v>
      </c>
      <c r="H97" s="27">
        <f t="shared" si="9"/>
        <v>10.4398828026252</v>
      </c>
      <c r="I97" s="25"/>
      <c r="L97" s="28">
        <f t="shared" si="7"/>
        <v>9.56062745022369</v>
      </c>
      <c r="M97" s="1">
        <v>10.4398828026252</v>
      </c>
    </row>
    <row r="98" s="1" customFormat="1" ht="46.75" customHeight="1" spans="1:13">
      <c r="A98" s="22" t="s">
        <v>193</v>
      </c>
      <c r="B98" s="23" t="s">
        <v>194</v>
      </c>
      <c r="C98" s="23" t="s">
        <v>132</v>
      </c>
      <c r="D98" s="24" t="s">
        <v>133</v>
      </c>
      <c r="E98" s="22" t="s">
        <v>75</v>
      </c>
      <c r="F98" s="25">
        <v>4.98</v>
      </c>
      <c r="G98" s="27">
        <v>5.06425893846645</v>
      </c>
      <c r="H98" s="27">
        <f t="shared" si="9"/>
        <v>25.2200095135629</v>
      </c>
      <c r="I98" s="25"/>
      <c r="L98" s="28">
        <f t="shared" si="7"/>
        <v>4.63774296488921</v>
      </c>
      <c r="M98" s="1">
        <v>5.06425893846645</v>
      </c>
    </row>
    <row r="99" s="1" customFormat="1" ht="15.75" customHeight="1" spans="1:12">
      <c r="A99" s="22" t="s">
        <v>5</v>
      </c>
      <c r="B99" s="22" t="s">
        <v>5</v>
      </c>
      <c r="C99" s="22"/>
      <c r="D99" s="22" t="s">
        <v>61</v>
      </c>
      <c r="E99" s="22" t="s">
        <v>5</v>
      </c>
      <c r="F99" s="22" t="s">
        <v>5</v>
      </c>
      <c r="G99" s="22" t="s">
        <v>5</v>
      </c>
      <c r="H99" s="27">
        <f>SUM(H90:H98)</f>
        <v>1392.28731344048</v>
      </c>
      <c r="I99" s="25"/>
      <c r="L99" s="28" t="e">
        <f t="shared" si="7"/>
        <v>#VALUE!</v>
      </c>
    </row>
    <row r="100" s="1" customFormat="1" ht="38.25" customHeight="1" spans="1:12">
      <c r="A100" s="4" t="s">
        <v>15</v>
      </c>
      <c r="B100" s="4"/>
      <c r="C100" s="4"/>
      <c r="D100" s="4"/>
      <c r="E100" s="4"/>
      <c r="F100" s="4"/>
      <c r="G100" s="4"/>
      <c r="H100" s="4"/>
      <c r="I100" s="4"/>
      <c r="L100" s="28">
        <f t="shared" si="7"/>
        <v>0</v>
      </c>
    </row>
    <row r="101" s="1" customFormat="1" ht="34.5" customHeight="1" spans="1:12">
      <c r="A101" s="5" t="s">
        <v>16</v>
      </c>
      <c r="B101" s="5"/>
      <c r="C101" s="5"/>
      <c r="D101" s="5"/>
      <c r="E101" s="5"/>
      <c r="F101" s="5"/>
      <c r="G101" s="5"/>
      <c r="H101" s="6" t="s">
        <v>195</v>
      </c>
      <c r="I101" s="6"/>
      <c r="L101" s="28">
        <f t="shared" si="7"/>
        <v>0</v>
      </c>
    </row>
    <row r="102" s="1" customFormat="1" ht="17.25" customHeight="1" spans="1:12">
      <c r="A102" s="13" t="s">
        <v>2</v>
      </c>
      <c r="B102" s="13" t="s">
        <v>18</v>
      </c>
      <c r="C102" s="14" t="s">
        <v>19</v>
      </c>
      <c r="D102" s="13" t="s">
        <v>20</v>
      </c>
      <c r="E102" s="13" t="s">
        <v>21</v>
      </c>
      <c r="F102" s="15" t="s">
        <v>22</v>
      </c>
      <c r="G102" s="16" t="s">
        <v>23</v>
      </c>
      <c r="H102" s="17"/>
      <c r="I102" s="13" t="s">
        <v>24</v>
      </c>
      <c r="L102" s="28" t="e">
        <f t="shared" si="7"/>
        <v>#VALUE!</v>
      </c>
    </row>
    <row r="103" s="1" customFormat="1" ht="17.25" customHeight="1" spans="1:12">
      <c r="A103" s="13"/>
      <c r="B103" s="13"/>
      <c r="C103" s="18"/>
      <c r="D103" s="13"/>
      <c r="E103" s="13"/>
      <c r="F103" s="19"/>
      <c r="G103" s="13" t="s">
        <v>25</v>
      </c>
      <c r="H103" s="13" t="s">
        <v>26</v>
      </c>
      <c r="I103" s="13"/>
      <c r="L103" s="28" t="e">
        <f t="shared" si="7"/>
        <v>#VALUE!</v>
      </c>
    </row>
    <row r="104" s="1" customFormat="1" ht="35.25" customHeight="1" spans="1:13">
      <c r="A104" s="22" t="s">
        <v>196</v>
      </c>
      <c r="B104" s="23" t="s">
        <v>197</v>
      </c>
      <c r="C104" s="23" t="s">
        <v>136</v>
      </c>
      <c r="D104" s="24" t="s">
        <v>137</v>
      </c>
      <c r="E104" s="22" t="s">
        <v>118</v>
      </c>
      <c r="F104" s="25" t="s">
        <v>198</v>
      </c>
      <c r="G104" s="27">
        <v>28.0961056477669</v>
      </c>
      <c r="H104" s="27">
        <f>F104*G104</f>
        <v>28.0961056477669</v>
      </c>
      <c r="I104" s="25"/>
      <c r="L104" s="28">
        <f t="shared" si="7"/>
        <v>25.7298289625318</v>
      </c>
      <c r="M104" s="1">
        <v>28.0961056477669</v>
      </c>
    </row>
    <row r="105" s="1" customFormat="1" ht="46.75" customHeight="1" spans="1:16">
      <c r="A105" s="22" t="s">
        <v>199</v>
      </c>
      <c r="B105" s="23" t="s">
        <v>200</v>
      </c>
      <c r="C105" s="23" t="s">
        <v>140</v>
      </c>
      <c r="D105" s="24" t="s">
        <v>141</v>
      </c>
      <c r="E105" s="22" t="s">
        <v>113</v>
      </c>
      <c r="F105" s="25" t="s">
        <v>198</v>
      </c>
      <c r="G105" s="27">
        <v>6008.86686068153</v>
      </c>
      <c r="H105" s="27">
        <f>F105*G105</f>
        <v>6008.86686068153</v>
      </c>
      <c r="I105" s="25"/>
      <c r="L105" s="28">
        <f t="shared" si="7"/>
        <v>5502.7952457977</v>
      </c>
      <c r="M105" s="1">
        <v>6008.86686068153</v>
      </c>
      <c r="P105" s="1">
        <f>H107+措施项目工程量清单!H27</f>
        <v>433291.947789643</v>
      </c>
    </row>
    <row r="106" s="1" customFormat="1" ht="15.75" customHeight="1" spans="1:12">
      <c r="A106" s="22" t="s">
        <v>5</v>
      </c>
      <c r="B106" s="22" t="s">
        <v>5</v>
      </c>
      <c r="C106" s="22"/>
      <c r="D106" s="22" t="s">
        <v>61</v>
      </c>
      <c r="E106" s="22" t="s">
        <v>5</v>
      </c>
      <c r="F106" s="22" t="s">
        <v>5</v>
      </c>
      <c r="G106" s="22" t="s">
        <v>5</v>
      </c>
      <c r="H106" s="27">
        <f>SUM(H104:H105)</f>
        <v>6036.96296632929</v>
      </c>
      <c r="I106" s="25"/>
      <c r="L106" s="28" t="e">
        <f>G106*$P$1</f>
        <v>#VALUE!</v>
      </c>
    </row>
    <row r="107" s="1" customFormat="1" ht="15.75" customHeight="1" spans="1:12">
      <c r="A107" s="22" t="s">
        <v>5</v>
      </c>
      <c r="B107" s="22" t="s">
        <v>5</v>
      </c>
      <c r="C107" s="22"/>
      <c r="D107" s="22" t="s">
        <v>201</v>
      </c>
      <c r="E107" s="22" t="s">
        <v>5</v>
      </c>
      <c r="F107" s="22" t="s">
        <v>5</v>
      </c>
      <c r="G107" s="22" t="s">
        <v>5</v>
      </c>
      <c r="H107" s="27">
        <f>H106+H99+H85+H71+H58+H42+H28+H17</f>
        <v>421334.587749643</v>
      </c>
      <c r="I107" s="25"/>
      <c r="L107" s="28" t="e">
        <f>G107*$P$1</f>
        <v>#VALUE!</v>
      </c>
    </row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  <row r="65533" s="1" customFormat="1" ht="12.75"/>
    <row r="65534" s="1" customFormat="1" ht="12.75"/>
    <row r="65535" s="1" customFormat="1" ht="12.75"/>
    <row r="65536" s="1" customFormat="1" ht="12.75"/>
  </sheetData>
  <mergeCells count="98">
    <mergeCell ref="A1:I1"/>
    <mergeCell ref="A2:G2"/>
    <mergeCell ref="H2:I2"/>
    <mergeCell ref="G3:H3"/>
    <mergeCell ref="A5:I5"/>
    <mergeCell ref="A6:I6"/>
    <mergeCell ref="A7:I7"/>
    <mergeCell ref="A18:I18"/>
    <mergeCell ref="A19:G19"/>
    <mergeCell ref="H19:I19"/>
    <mergeCell ref="G20:H20"/>
    <mergeCell ref="A29:I29"/>
    <mergeCell ref="A30:G30"/>
    <mergeCell ref="H30:I30"/>
    <mergeCell ref="G31:H31"/>
    <mergeCell ref="A35:I35"/>
    <mergeCell ref="A36:I36"/>
    <mergeCell ref="A43:I43"/>
    <mergeCell ref="A44:G44"/>
    <mergeCell ref="H44:I44"/>
    <mergeCell ref="G45:H45"/>
    <mergeCell ref="A53:I53"/>
    <mergeCell ref="A54:I54"/>
    <mergeCell ref="A55:I55"/>
    <mergeCell ref="A59:I59"/>
    <mergeCell ref="A60:G60"/>
    <mergeCell ref="H60:I60"/>
    <mergeCell ref="G61:H61"/>
    <mergeCell ref="A72:I72"/>
    <mergeCell ref="A73:G73"/>
    <mergeCell ref="H73:I73"/>
    <mergeCell ref="G74:H74"/>
    <mergeCell ref="A83:I83"/>
    <mergeCell ref="A84:I84"/>
    <mergeCell ref="A86:I86"/>
    <mergeCell ref="A87:G87"/>
    <mergeCell ref="H87:I87"/>
    <mergeCell ref="G88:H88"/>
    <mergeCell ref="A100:I100"/>
    <mergeCell ref="A101:G101"/>
    <mergeCell ref="H101:I101"/>
    <mergeCell ref="G102:H102"/>
    <mergeCell ref="A3:A4"/>
    <mergeCell ref="A20:A21"/>
    <mergeCell ref="A31:A32"/>
    <mergeCell ref="A45:A46"/>
    <mergeCell ref="A61:A62"/>
    <mergeCell ref="A74:A75"/>
    <mergeCell ref="A88:A89"/>
    <mergeCell ref="A102:A103"/>
    <mergeCell ref="B3:B4"/>
    <mergeCell ref="B20:B21"/>
    <mergeCell ref="B31:B32"/>
    <mergeCell ref="B45:B46"/>
    <mergeCell ref="B61:B62"/>
    <mergeCell ref="B74:B75"/>
    <mergeCell ref="B88:B89"/>
    <mergeCell ref="B102:B103"/>
    <mergeCell ref="C3:C4"/>
    <mergeCell ref="C20:C21"/>
    <mergeCell ref="C31:C32"/>
    <mergeCell ref="C45:C46"/>
    <mergeCell ref="C61:C62"/>
    <mergeCell ref="C74:C75"/>
    <mergeCell ref="C88:C89"/>
    <mergeCell ref="C102:C103"/>
    <mergeCell ref="D3:D4"/>
    <mergeCell ref="D20:D21"/>
    <mergeCell ref="D31:D32"/>
    <mergeCell ref="D45:D46"/>
    <mergeCell ref="D61:D62"/>
    <mergeCell ref="D74:D75"/>
    <mergeCell ref="D88:D89"/>
    <mergeCell ref="D102:D103"/>
    <mergeCell ref="E3:E4"/>
    <mergeCell ref="E20:E21"/>
    <mergeCell ref="E31:E32"/>
    <mergeCell ref="E45:E46"/>
    <mergeCell ref="E61:E62"/>
    <mergeCell ref="E74:E75"/>
    <mergeCell ref="E88:E89"/>
    <mergeCell ref="E102:E103"/>
    <mergeCell ref="F3:F4"/>
    <mergeCell ref="F20:F21"/>
    <mergeCell ref="F31:F32"/>
    <mergeCell ref="F45:F46"/>
    <mergeCell ref="F61:F62"/>
    <mergeCell ref="F74:F75"/>
    <mergeCell ref="F88:F89"/>
    <mergeCell ref="F102:F103"/>
    <mergeCell ref="I3:I4"/>
    <mergeCell ref="I20:I21"/>
    <mergeCell ref="I31:I32"/>
    <mergeCell ref="I45:I46"/>
    <mergeCell ref="I61:I62"/>
    <mergeCell ref="I74:I75"/>
    <mergeCell ref="I88:I89"/>
    <mergeCell ref="I102:I103"/>
  </mergeCells>
  <pageMargins left="0.75" right="0.75" top="1" bottom="1" header="0.5" footer="0.5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536"/>
  <sheetViews>
    <sheetView view="pageBreakPreview" zoomScaleNormal="100" workbookViewId="0">
      <selection activeCell="H27" sqref="H27"/>
    </sheetView>
  </sheetViews>
  <sheetFormatPr defaultColWidth="9" defaultRowHeight="13.5"/>
  <cols>
    <col min="1" max="1" width="4.73333333333333" style="1" customWidth="1"/>
    <col min="2" max="3" width="11.4166666666667" style="1" customWidth="1"/>
    <col min="4" max="4" width="27.1166666666667" style="1" customWidth="1"/>
    <col min="5" max="5" width="4.96666666666667" style="1" customWidth="1"/>
    <col min="6" max="9" width="10.3833333333333" style="1" customWidth="1"/>
    <col min="12" max="16" width="9" hidden="1" customWidth="1"/>
  </cols>
  <sheetData>
    <row r="1" s="1" customFormat="1" ht="38.25" customHeight="1" spans="1:15">
      <c r="A1" s="4" t="s">
        <v>202</v>
      </c>
      <c r="B1" s="4"/>
      <c r="C1" s="4"/>
      <c r="D1" s="4"/>
      <c r="E1" s="4"/>
      <c r="F1" s="4"/>
      <c r="G1" s="4"/>
      <c r="H1" s="4"/>
      <c r="I1" s="4"/>
      <c r="O1" s="1">
        <v>0.91577919321274</v>
      </c>
    </row>
    <row r="2" s="1" customFormat="1" ht="34.5" customHeight="1" spans="1:16">
      <c r="A2" s="5" t="s">
        <v>16</v>
      </c>
      <c r="B2" s="5"/>
      <c r="C2" s="5"/>
      <c r="D2" s="5"/>
      <c r="E2" s="5"/>
      <c r="F2" s="5"/>
      <c r="G2" s="5"/>
      <c r="H2" s="6" t="s">
        <v>203</v>
      </c>
      <c r="I2" s="6"/>
      <c r="P2" s="1">
        <v>456291</v>
      </c>
    </row>
    <row r="3" s="1" customFormat="1" ht="17.25" customHeight="1" spans="1:9">
      <c r="A3" s="13" t="s">
        <v>2</v>
      </c>
      <c r="B3" s="13" t="s">
        <v>18</v>
      </c>
      <c r="C3" s="14" t="s">
        <v>19</v>
      </c>
      <c r="D3" s="13" t="s">
        <v>20</v>
      </c>
      <c r="E3" s="13" t="s">
        <v>21</v>
      </c>
      <c r="F3" s="15" t="s">
        <v>22</v>
      </c>
      <c r="G3" s="16" t="s">
        <v>23</v>
      </c>
      <c r="H3" s="17"/>
      <c r="I3" s="13" t="s">
        <v>24</v>
      </c>
    </row>
    <row r="4" s="1" customFormat="1" ht="17.25" customHeight="1" spans="1:9">
      <c r="A4" s="13"/>
      <c r="B4" s="13"/>
      <c r="C4" s="18"/>
      <c r="D4" s="13"/>
      <c r="E4" s="13"/>
      <c r="F4" s="19"/>
      <c r="G4" s="13" t="s">
        <v>25</v>
      </c>
      <c r="H4" s="13" t="s">
        <v>26</v>
      </c>
      <c r="I4" s="13"/>
    </row>
    <row r="5" s="1" customFormat="1" ht="15.75" customHeight="1" spans="1:9">
      <c r="A5" s="8" t="s">
        <v>27</v>
      </c>
      <c r="B5" s="8"/>
      <c r="C5" s="8"/>
      <c r="D5" s="8"/>
      <c r="E5" s="8"/>
      <c r="F5" s="8"/>
      <c r="G5" s="8"/>
      <c r="H5" s="8"/>
      <c r="I5" s="8"/>
    </row>
    <row r="6" s="1" customFormat="1" ht="15.75" customHeight="1" spans="1:9">
      <c r="A6" s="8" t="s">
        <v>28</v>
      </c>
      <c r="B6" s="8"/>
      <c r="C6" s="8"/>
      <c r="D6" s="8"/>
      <c r="E6" s="8"/>
      <c r="F6" s="8"/>
      <c r="G6" s="8"/>
      <c r="H6" s="8"/>
      <c r="I6" s="8"/>
    </row>
    <row r="7" s="1" customFormat="1" ht="15.75" customHeight="1" spans="1:9">
      <c r="A7" s="8" t="s">
        <v>29</v>
      </c>
      <c r="B7" s="8"/>
      <c r="C7" s="8"/>
      <c r="D7" s="8"/>
      <c r="E7" s="8"/>
      <c r="F7" s="8"/>
      <c r="G7" s="8"/>
      <c r="H7" s="8"/>
      <c r="I7" s="8"/>
    </row>
    <row r="8" s="1" customFormat="1" ht="69" customHeight="1" spans="1:13">
      <c r="A8" s="8" t="s">
        <v>6</v>
      </c>
      <c r="B8" s="9" t="s">
        <v>204</v>
      </c>
      <c r="C8" s="9" t="s">
        <v>205</v>
      </c>
      <c r="D8" s="20" t="s">
        <v>206</v>
      </c>
      <c r="E8" s="8" t="s">
        <v>43</v>
      </c>
      <c r="F8" s="11">
        <v>102.943</v>
      </c>
      <c r="G8" s="11">
        <v>53.64</v>
      </c>
      <c r="H8" s="10">
        <f t="shared" ref="H8:H12" si="0">F8*G8</f>
        <v>5521.86252</v>
      </c>
      <c r="I8" s="11"/>
      <c r="L8" s="1">
        <f>ROUND(G8*$O$1,2)</f>
        <v>49.12</v>
      </c>
      <c r="M8" s="1">
        <v>53.64</v>
      </c>
    </row>
    <row r="9" s="1" customFormat="1" ht="46.75" customHeight="1" spans="1:13">
      <c r="A9" s="8" t="s">
        <v>8</v>
      </c>
      <c r="B9" s="9" t="s">
        <v>207</v>
      </c>
      <c r="C9" s="9" t="s">
        <v>208</v>
      </c>
      <c r="D9" s="20" t="s">
        <v>209</v>
      </c>
      <c r="E9" s="8" t="s">
        <v>43</v>
      </c>
      <c r="F9" s="11">
        <v>38.478</v>
      </c>
      <c r="G9" s="11">
        <v>11.25</v>
      </c>
      <c r="H9" s="10">
        <f t="shared" si="0"/>
        <v>432.8775</v>
      </c>
      <c r="I9" s="11"/>
      <c r="L9" s="1">
        <f>ROUND(G9*$O$1,2)</f>
        <v>10.3</v>
      </c>
      <c r="M9" s="1">
        <v>11.25</v>
      </c>
    </row>
    <row r="10" s="1" customFormat="1" ht="15.75" customHeight="1" spans="1:9">
      <c r="A10" s="8" t="s">
        <v>96</v>
      </c>
      <c r="B10" s="8"/>
      <c r="C10" s="8"/>
      <c r="D10" s="8"/>
      <c r="E10" s="8"/>
      <c r="F10" s="8"/>
      <c r="G10" s="8"/>
      <c r="H10" s="8"/>
      <c r="I10" s="8"/>
    </row>
    <row r="11" s="1" customFormat="1" ht="15.75" customHeight="1" spans="1:9">
      <c r="A11" s="8" t="s">
        <v>97</v>
      </c>
      <c r="B11" s="8"/>
      <c r="C11" s="8"/>
      <c r="D11" s="8"/>
      <c r="E11" s="8"/>
      <c r="F11" s="8"/>
      <c r="G11" s="8"/>
      <c r="H11" s="8"/>
      <c r="I11" s="8"/>
    </row>
    <row r="12" s="1" customFormat="1" ht="15.75" customHeight="1" spans="1:13">
      <c r="A12" s="8" t="s">
        <v>39</v>
      </c>
      <c r="B12" s="9" t="s">
        <v>210</v>
      </c>
      <c r="C12" s="9" t="s">
        <v>211</v>
      </c>
      <c r="D12" s="20" t="s">
        <v>211</v>
      </c>
      <c r="E12" s="8" t="s">
        <v>212</v>
      </c>
      <c r="F12" s="11">
        <v>1</v>
      </c>
      <c r="G12" s="11">
        <v>23.94</v>
      </c>
      <c r="H12" s="10">
        <f t="shared" si="0"/>
        <v>23.94</v>
      </c>
      <c r="I12" s="11"/>
      <c r="L12" s="1">
        <f>ROUND(G12*$O$1,2)</f>
        <v>21.92</v>
      </c>
      <c r="M12" s="1">
        <v>23.94</v>
      </c>
    </row>
    <row r="13" s="1" customFormat="1" ht="15.75" customHeight="1" spans="1:9">
      <c r="A13" s="8" t="s">
        <v>142</v>
      </c>
      <c r="B13" s="8"/>
      <c r="C13" s="8"/>
      <c r="D13" s="8"/>
      <c r="E13" s="8"/>
      <c r="F13" s="8"/>
      <c r="G13" s="8"/>
      <c r="H13" s="8"/>
      <c r="I13" s="8"/>
    </row>
    <row r="14" s="1" customFormat="1" ht="15.75" customHeight="1" spans="1:9">
      <c r="A14" s="8" t="s">
        <v>28</v>
      </c>
      <c r="B14" s="8"/>
      <c r="C14" s="8"/>
      <c r="D14" s="8"/>
      <c r="E14" s="8"/>
      <c r="F14" s="8"/>
      <c r="G14" s="8"/>
      <c r="H14" s="8"/>
      <c r="I14" s="8"/>
    </row>
    <row r="15" s="1" customFormat="1" ht="15.75" customHeight="1" spans="1:9">
      <c r="A15" s="8" t="s">
        <v>29</v>
      </c>
      <c r="B15" s="8"/>
      <c r="C15" s="8"/>
      <c r="D15" s="8"/>
      <c r="E15" s="8"/>
      <c r="F15" s="8"/>
      <c r="G15" s="8"/>
      <c r="H15" s="8"/>
      <c r="I15" s="8"/>
    </row>
    <row r="16" s="1" customFormat="1" ht="69" customHeight="1" spans="1:13">
      <c r="A16" s="8" t="s">
        <v>44</v>
      </c>
      <c r="B16" s="9" t="s">
        <v>213</v>
      </c>
      <c r="C16" s="9" t="s">
        <v>205</v>
      </c>
      <c r="D16" s="20" t="s">
        <v>206</v>
      </c>
      <c r="E16" s="8" t="s">
        <v>43</v>
      </c>
      <c r="F16" s="11">
        <v>102.943</v>
      </c>
      <c r="G16" s="11">
        <v>53.64</v>
      </c>
      <c r="H16" s="10">
        <f>F16*G16</f>
        <v>5521.86252</v>
      </c>
      <c r="I16" s="11"/>
      <c r="L16" s="1">
        <f>ROUND(G16*$O$1,2)</f>
        <v>49.12</v>
      </c>
      <c r="M16" s="1">
        <v>53.64</v>
      </c>
    </row>
    <row r="17" s="1" customFormat="1" ht="46.75" customHeight="1" spans="1:13">
      <c r="A17" s="8" t="s">
        <v>48</v>
      </c>
      <c r="B17" s="9" t="s">
        <v>214</v>
      </c>
      <c r="C17" s="9" t="s">
        <v>208</v>
      </c>
      <c r="D17" s="20" t="s">
        <v>209</v>
      </c>
      <c r="E17" s="8" t="s">
        <v>43</v>
      </c>
      <c r="F17" s="11">
        <v>38.478</v>
      </c>
      <c r="G17" s="11">
        <v>11.25</v>
      </c>
      <c r="H17" s="10">
        <f>F17*G17</f>
        <v>432.8775</v>
      </c>
      <c r="I17" s="11"/>
      <c r="L17" s="1">
        <f>ROUND(G17*$O$1,2)</f>
        <v>10.3</v>
      </c>
      <c r="M17" s="1">
        <v>11.25</v>
      </c>
    </row>
    <row r="18" s="1" customFormat="1" ht="15.75" customHeight="1" spans="1:9">
      <c r="A18" s="8" t="s">
        <v>5</v>
      </c>
      <c r="B18" s="8" t="s">
        <v>5</v>
      </c>
      <c r="C18" s="8"/>
      <c r="D18" s="8" t="s">
        <v>61</v>
      </c>
      <c r="E18" s="8" t="s">
        <v>5</v>
      </c>
      <c r="F18" s="8"/>
      <c r="G18" s="8"/>
      <c r="H18" s="10">
        <f>SUM(H16:H17,H12,H8:H9)</f>
        <v>11933.42004</v>
      </c>
      <c r="I18" s="11"/>
    </row>
    <row r="19" s="1" customFormat="1" ht="38.25" customHeight="1" spans="1:9">
      <c r="A19" s="4" t="s">
        <v>202</v>
      </c>
      <c r="B19" s="4"/>
      <c r="C19" s="4"/>
      <c r="D19" s="4"/>
      <c r="E19" s="4"/>
      <c r="F19" s="4"/>
      <c r="G19" s="4"/>
      <c r="H19" s="4"/>
      <c r="I19" s="4"/>
    </row>
    <row r="20" s="1" customFormat="1" ht="34.5" customHeight="1" spans="1:9">
      <c r="A20" s="5" t="s">
        <v>16</v>
      </c>
      <c r="B20" s="5"/>
      <c r="C20" s="5"/>
      <c r="D20" s="5"/>
      <c r="E20" s="5"/>
      <c r="F20" s="5"/>
      <c r="G20" s="5"/>
      <c r="H20" s="6" t="s">
        <v>215</v>
      </c>
      <c r="I20" s="6"/>
    </row>
    <row r="21" s="1" customFormat="1" ht="17.25" customHeight="1" spans="1:9">
      <c r="A21" s="13" t="s">
        <v>2</v>
      </c>
      <c r="B21" s="13" t="s">
        <v>18</v>
      </c>
      <c r="C21" s="14" t="s">
        <v>19</v>
      </c>
      <c r="D21" s="13" t="s">
        <v>20</v>
      </c>
      <c r="E21" s="13" t="s">
        <v>21</v>
      </c>
      <c r="F21" s="15" t="s">
        <v>22</v>
      </c>
      <c r="G21" s="16" t="s">
        <v>23</v>
      </c>
      <c r="H21" s="17"/>
      <c r="I21" s="13" t="s">
        <v>24</v>
      </c>
    </row>
    <row r="22" s="1" customFormat="1" ht="17.25" customHeight="1" spans="1:9">
      <c r="A22" s="13"/>
      <c r="B22" s="13"/>
      <c r="C22" s="18"/>
      <c r="D22" s="13"/>
      <c r="E22" s="13"/>
      <c r="F22" s="19"/>
      <c r="G22" s="13" t="s">
        <v>25</v>
      </c>
      <c r="H22" s="13" t="s">
        <v>26</v>
      </c>
      <c r="I22" s="13"/>
    </row>
    <row r="23" s="1" customFormat="1" ht="15.75" customHeight="1" spans="1:9">
      <c r="A23" s="8" t="s">
        <v>96</v>
      </c>
      <c r="B23" s="8"/>
      <c r="C23" s="8"/>
      <c r="D23" s="8"/>
      <c r="E23" s="8"/>
      <c r="F23" s="8"/>
      <c r="G23" s="8"/>
      <c r="H23" s="8"/>
      <c r="I23" s="8"/>
    </row>
    <row r="24" s="1" customFormat="1" ht="15.75" customHeight="1" spans="1:9">
      <c r="A24" s="8" t="s">
        <v>97</v>
      </c>
      <c r="B24" s="8"/>
      <c r="C24" s="8"/>
      <c r="D24" s="8"/>
      <c r="E24" s="8"/>
      <c r="F24" s="8"/>
      <c r="G24" s="8"/>
      <c r="H24" s="8"/>
      <c r="I24" s="8"/>
    </row>
    <row r="25" s="1" customFormat="1" ht="15.75" customHeight="1" spans="1:13">
      <c r="A25" s="8" t="s">
        <v>52</v>
      </c>
      <c r="B25" s="9" t="s">
        <v>216</v>
      </c>
      <c r="C25" s="9" t="s">
        <v>211</v>
      </c>
      <c r="D25" s="20" t="s">
        <v>211</v>
      </c>
      <c r="E25" s="8" t="s">
        <v>212</v>
      </c>
      <c r="F25" s="11">
        <v>1</v>
      </c>
      <c r="G25" s="11">
        <v>23.94</v>
      </c>
      <c r="H25" s="10">
        <f>F25*G25</f>
        <v>23.94</v>
      </c>
      <c r="I25" s="11"/>
      <c r="L25" s="1">
        <f>ROUND(G25*$O$1,2)</f>
        <v>21.92</v>
      </c>
      <c r="M25" s="1">
        <v>23.94</v>
      </c>
    </row>
    <row r="26" s="1" customFormat="1" ht="15.75" customHeight="1" spans="1:9">
      <c r="A26" s="8" t="s">
        <v>5</v>
      </c>
      <c r="B26" s="8" t="s">
        <v>5</v>
      </c>
      <c r="C26" s="8"/>
      <c r="D26" s="8" t="s">
        <v>61</v>
      </c>
      <c r="E26" s="8" t="s">
        <v>5</v>
      </c>
      <c r="F26" s="8"/>
      <c r="G26" s="8"/>
      <c r="H26" s="11">
        <f>H25</f>
        <v>23.94</v>
      </c>
      <c r="I26" s="11"/>
    </row>
    <row r="27" s="1" customFormat="1" ht="15.75" customHeight="1" spans="1:9">
      <c r="A27" s="8" t="s">
        <v>5</v>
      </c>
      <c r="B27" s="8" t="s">
        <v>5</v>
      </c>
      <c r="C27" s="8"/>
      <c r="D27" s="8" t="s">
        <v>201</v>
      </c>
      <c r="E27" s="8" t="s">
        <v>5</v>
      </c>
      <c r="F27" s="8"/>
      <c r="G27" s="8"/>
      <c r="H27" s="21">
        <f>H26+H18</f>
        <v>11957.36004</v>
      </c>
      <c r="I27" s="11"/>
    </row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  <row r="65533" s="1" customFormat="1" ht="12.75"/>
    <row r="65534" s="1" customFormat="1" ht="12.75"/>
    <row r="65535" s="1" customFormat="1" ht="12.75"/>
    <row r="65536" s="1" customFormat="1" ht="12.75"/>
  </sheetData>
  <mergeCells count="32">
    <mergeCell ref="A1:I1"/>
    <mergeCell ref="A2:G2"/>
    <mergeCell ref="H2:I2"/>
    <mergeCell ref="G3:H3"/>
    <mergeCell ref="A5:I5"/>
    <mergeCell ref="A6:I6"/>
    <mergeCell ref="A7:I7"/>
    <mergeCell ref="A10:I10"/>
    <mergeCell ref="A11:I11"/>
    <mergeCell ref="A13:I13"/>
    <mergeCell ref="A14:I14"/>
    <mergeCell ref="A15:I15"/>
    <mergeCell ref="A19:I19"/>
    <mergeCell ref="A20:G20"/>
    <mergeCell ref="H20:I20"/>
    <mergeCell ref="G21:H21"/>
    <mergeCell ref="A23:I23"/>
    <mergeCell ref="A24:I24"/>
    <mergeCell ref="A3:A4"/>
    <mergeCell ref="A21:A22"/>
    <mergeCell ref="B3:B4"/>
    <mergeCell ref="B21:B22"/>
    <mergeCell ref="C3:C4"/>
    <mergeCell ref="C21:C22"/>
    <mergeCell ref="D3:D4"/>
    <mergeCell ref="D21:D22"/>
    <mergeCell ref="E3:E4"/>
    <mergeCell ref="E21:E22"/>
    <mergeCell ref="F3:F4"/>
    <mergeCell ref="F21:F22"/>
    <mergeCell ref="I3:I4"/>
    <mergeCell ref="I21:I22"/>
  </mergeCells>
  <pageMargins left="0.75" right="0.75" top="1" bottom="1" header="0.5" footer="0.5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32"/>
  <sheetViews>
    <sheetView workbookViewId="0">
      <selection activeCell="G9" sqref="G9"/>
    </sheetView>
  </sheetViews>
  <sheetFormatPr defaultColWidth="9" defaultRowHeight="13.5" outlineLevelCol="3"/>
  <cols>
    <col min="1" max="1" width="9.34166666666667" style="1" customWidth="1"/>
    <col min="2" max="2" width="38.5333333333333" style="1" customWidth="1"/>
    <col min="3" max="3" width="12.25" style="1" customWidth="1"/>
    <col min="4" max="4" width="14.6583333333333" style="1" customWidth="1"/>
  </cols>
  <sheetData>
    <row r="1" s="1" customFormat="1" ht="19.5" customHeight="1" spans="1:4">
      <c r="A1" s="2" t="s">
        <v>5</v>
      </c>
      <c r="B1" s="3" t="s">
        <v>5</v>
      </c>
      <c r="C1" s="3" t="s">
        <v>5</v>
      </c>
      <c r="D1" s="3" t="s">
        <v>5</v>
      </c>
    </row>
    <row r="2" s="1" customFormat="1" ht="38.25" customHeight="1" spans="1:4">
      <c r="A2" s="4" t="s">
        <v>217</v>
      </c>
      <c r="B2" s="4"/>
      <c r="C2" s="4"/>
      <c r="D2" s="4"/>
    </row>
    <row r="3" s="1" customFormat="1" ht="34.5" customHeight="1" spans="1:4">
      <c r="A3" s="5" t="s">
        <v>218</v>
      </c>
      <c r="B3" s="5"/>
      <c r="C3" s="5"/>
      <c r="D3" s="6" t="s">
        <v>219</v>
      </c>
    </row>
    <row r="4" s="1" customFormat="1" ht="17.25" customHeight="1" spans="1:4">
      <c r="A4" s="7" t="s">
        <v>2</v>
      </c>
      <c r="B4" s="7" t="s">
        <v>220</v>
      </c>
      <c r="C4" s="7" t="s">
        <v>23</v>
      </c>
      <c r="D4" s="7" t="s">
        <v>24</v>
      </c>
    </row>
    <row r="5" s="1" customFormat="1" ht="15.75" customHeight="1" spans="1:4">
      <c r="A5" s="8" t="s">
        <v>6</v>
      </c>
      <c r="B5" s="9" t="s">
        <v>11</v>
      </c>
      <c r="C5" s="10">
        <v>23000</v>
      </c>
      <c r="D5" s="9"/>
    </row>
    <row r="6" s="1" customFormat="1" ht="15.75" customHeight="1" spans="1:4">
      <c r="A6" s="8" t="s">
        <v>8</v>
      </c>
      <c r="B6" s="9" t="s">
        <v>12</v>
      </c>
      <c r="C6" s="11"/>
      <c r="D6" s="9"/>
    </row>
    <row r="7" s="1" customFormat="1" ht="15.75" customHeight="1" spans="1:4">
      <c r="A7" s="8" t="s">
        <v>39</v>
      </c>
      <c r="B7" s="9" t="s">
        <v>13</v>
      </c>
      <c r="C7" s="11"/>
      <c r="D7" s="9"/>
    </row>
    <row r="8" s="1" customFormat="1" ht="15.75" customHeight="1" spans="1:4">
      <c r="A8" s="8" t="s">
        <v>221</v>
      </c>
      <c r="B8" s="8"/>
      <c r="C8" s="11">
        <v>23000</v>
      </c>
      <c r="D8" s="10"/>
    </row>
    <row r="9" s="1" customFormat="1" ht="409.5" customHeight="1"/>
    <row r="10" s="1" customFormat="1" ht="15.75" customHeight="1" spans="3:4">
      <c r="C10" s="3" t="s">
        <v>5</v>
      </c>
      <c r="D10" s="12" t="s">
        <v>5</v>
      </c>
    </row>
    <row r="11" s="1" customFormat="1" ht="12.75"/>
    <row r="12" s="1" customFormat="1" ht="12.75"/>
    <row r="13" s="1" customFormat="1" ht="12.75"/>
    <row r="14" s="1" customFormat="1" ht="12.75"/>
    <row r="15" s="1" customFormat="1" ht="12.75"/>
    <row r="16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  <row r="23" s="1" customFormat="1" ht="12.75"/>
    <row r="24" s="1" customFormat="1" ht="12.75"/>
    <row r="25" s="1" customFormat="1" ht="12.75"/>
    <row r="26" s="1" customFormat="1" ht="12.75"/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</sheetData>
  <mergeCells count="3">
    <mergeCell ref="A2:D2"/>
    <mergeCell ref="A3:C3"/>
    <mergeCell ref="A8:B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36"/>
  <sheetViews>
    <sheetView tabSelected="1" view="pageBreakPreview" zoomScaleNormal="100" workbookViewId="0">
      <selection activeCell="I13" sqref="I13"/>
    </sheetView>
  </sheetViews>
  <sheetFormatPr defaultColWidth="9" defaultRowHeight="13.5" outlineLevelCol="3"/>
  <cols>
    <col min="1" max="1" width="9.34166666666667" style="1" customWidth="1"/>
    <col min="2" max="2" width="38.5333333333333" style="1" customWidth="1"/>
    <col min="3" max="3" width="12.25" style="1" customWidth="1"/>
    <col min="4" max="4" width="14.6583333333333" style="1" customWidth="1"/>
  </cols>
  <sheetData>
    <row r="1" s="1" customFormat="1" ht="19.5" customHeight="1" spans="1:4">
      <c r="A1" s="2" t="s">
        <v>5</v>
      </c>
      <c r="B1" s="3" t="s">
        <v>5</v>
      </c>
      <c r="C1" s="3" t="s">
        <v>5</v>
      </c>
      <c r="D1" s="3" t="s">
        <v>5</v>
      </c>
    </row>
    <row r="2" s="1" customFormat="1" ht="38.25" customHeight="1" spans="1:4">
      <c r="A2" s="4" t="s">
        <v>222</v>
      </c>
      <c r="B2" s="4"/>
      <c r="C2" s="4"/>
      <c r="D2" s="4"/>
    </row>
    <row r="3" s="1" customFormat="1" ht="34.5" customHeight="1" spans="1:4">
      <c r="A3" s="5" t="s">
        <v>218</v>
      </c>
      <c r="B3" s="5"/>
      <c r="C3" s="5"/>
      <c r="D3" s="6" t="s">
        <v>219</v>
      </c>
    </row>
    <row r="4" s="1" customFormat="1" ht="17.25" customHeight="1" spans="1:4">
      <c r="A4" s="7" t="s">
        <v>2</v>
      </c>
      <c r="B4" s="7" t="s">
        <v>220</v>
      </c>
      <c r="C4" s="7" t="s">
        <v>23</v>
      </c>
      <c r="D4" s="7" t="s">
        <v>24</v>
      </c>
    </row>
    <row r="5" s="1" customFormat="1" ht="15.75" customHeight="1" spans="1:4">
      <c r="A5" s="8" t="s">
        <v>6</v>
      </c>
      <c r="B5" s="9" t="s">
        <v>223</v>
      </c>
      <c r="C5" s="10">
        <v>23000</v>
      </c>
      <c r="D5" s="9"/>
    </row>
    <row r="6" s="1" customFormat="1" ht="15.75" customHeight="1" spans="1:4">
      <c r="A6" s="8" t="s">
        <v>8</v>
      </c>
      <c r="B6" s="9" t="s">
        <v>224</v>
      </c>
      <c r="C6" s="11"/>
      <c r="D6" s="9"/>
    </row>
    <row r="7" s="1" customFormat="1" ht="15.75" customHeight="1" spans="1:4">
      <c r="A7" s="8" t="s">
        <v>39</v>
      </c>
      <c r="B7" s="9" t="s">
        <v>225</v>
      </c>
      <c r="C7" s="11"/>
      <c r="D7" s="9"/>
    </row>
    <row r="8" s="1" customFormat="1" ht="15.75" customHeight="1" spans="1:4">
      <c r="A8" s="8" t="s">
        <v>44</v>
      </c>
      <c r="B8" s="9" t="s">
        <v>226</v>
      </c>
      <c r="C8" s="11"/>
      <c r="D8" s="9"/>
    </row>
    <row r="9" s="1" customFormat="1" ht="15.75" customHeight="1" spans="1:4">
      <c r="A9" s="8" t="s">
        <v>48</v>
      </c>
      <c r="B9" s="9" t="s">
        <v>227</v>
      </c>
      <c r="C9" s="11"/>
      <c r="D9" s="9"/>
    </row>
    <row r="10" s="1" customFormat="1" ht="15.75" customHeight="1" spans="1:4">
      <c r="A10" s="8" t="s">
        <v>52</v>
      </c>
      <c r="B10" s="9" t="s">
        <v>228</v>
      </c>
      <c r="C10" s="11"/>
      <c r="D10" s="9"/>
    </row>
    <row r="11" s="1" customFormat="1" ht="15.75" customHeight="1" spans="1:4">
      <c r="A11" s="8" t="s">
        <v>57</v>
      </c>
      <c r="B11" s="9" t="s">
        <v>229</v>
      </c>
      <c r="C11" s="11"/>
      <c r="D11" s="9"/>
    </row>
    <row r="12" s="1" customFormat="1" ht="15.75" customHeight="1" spans="1:4">
      <c r="A12" s="8" t="s">
        <v>221</v>
      </c>
      <c r="B12" s="8"/>
      <c r="C12" s="11">
        <v>23000</v>
      </c>
      <c r="D12" s="10"/>
    </row>
    <row r="13" s="1" customFormat="1" ht="409.5" customHeight="1"/>
    <row r="14" s="1" customFormat="1" ht="15.75" customHeight="1" spans="3:4">
      <c r="C14" s="3" t="s">
        <v>5</v>
      </c>
      <c r="D14" s="12" t="s">
        <v>5</v>
      </c>
    </row>
    <row r="15" s="1" customFormat="1" ht="12.75"/>
    <row r="16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  <row r="23" s="1" customFormat="1" ht="12.75"/>
    <row r="24" s="1" customFormat="1" ht="12.75"/>
    <row r="25" s="1" customFormat="1" ht="12.75"/>
    <row r="26" s="1" customFormat="1" ht="12.75"/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  <row r="65533" s="1" customFormat="1" ht="12.75"/>
    <row r="65534" s="1" customFormat="1" ht="12.75"/>
    <row r="65535" s="1" customFormat="1" ht="12.75"/>
    <row r="65536" s="1" customFormat="1" ht="12.75"/>
  </sheetData>
  <mergeCells count="3">
    <mergeCell ref="A2:D2"/>
    <mergeCell ref="A3:C3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控制价</vt:lpstr>
      <vt:lpstr>分部分项工程量清单</vt:lpstr>
      <vt:lpstr>措施项目工程量清单</vt:lpstr>
      <vt:lpstr>其他项目清单</vt:lpstr>
      <vt:lpstr>暂列金额明细表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Anson</cp:lastModifiedBy>
  <dcterms:created xsi:type="dcterms:W3CDTF">2023-03-13T01:53:00Z</dcterms:created>
  <dcterms:modified xsi:type="dcterms:W3CDTF">2023-04-21T11:05:27Z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FCC7FF47411B4B51BF144B31F91A883D</vt:lpwstr>
  </property>
</Properties>
</file>