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 tabRatio="714" activeTab="2"/>
  </bookViews>
  <sheets>
    <sheet name="汇总" sheetId="1" r:id="rId1"/>
    <sheet name="第100章" sheetId="16" r:id="rId2"/>
    <sheet name="第200章" sheetId="19" r:id="rId3"/>
    <sheet name="Sheet1 (3)" sheetId="17" state="hidden" r:id="rId4"/>
  </sheets>
  <definedNames>
    <definedName name="_xlnm._FilterDatabase" localSheetId="1" hidden="1">第100章!$C$1:$C$10</definedName>
    <definedName name="_xlnm._FilterDatabase" localSheetId="2" hidden="1">第200章!$D$1:$D$133</definedName>
    <definedName name="_xlnm._FilterDatabase" localSheetId="3" hidden="1">'Sheet1 (3)'!$B$1:$B$37</definedName>
    <definedName name="_xlnm.Print_Titles" localSheetId="1">第100章!$1:$5</definedName>
    <definedName name="_xlnm.Print_Titles" localSheetId="2">第200章!$1:$5</definedName>
    <definedName name="_xlnm.Print_Area" localSheetId="2">第200章!$A$1:$J$27</definedName>
  </definedNames>
  <calcPr calcId="144525"/>
</workbook>
</file>

<file path=xl/sharedStrings.xml><?xml version="1.0" encoding="utf-8"?>
<sst xmlns="http://schemas.openxmlformats.org/spreadsheetml/2006/main" count="276" uniqueCount="146">
  <si>
    <t>工程量清单汇总表</t>
  </si>
  <si>
    <t>项目名称：2022年龙长、上蛟高速公路水毁抢险工程</t>
  </si>
  <si>
    <t>序号</t>
  </si>
  <si>
    <t>章次</t>
  </si>
  <si>
    <t>科目名称</t>
  </si>
  <si>
    <t>控制价
（元）</t>
  </si>
  <si>
    <t>投标报价（元）</t>
  </si>
  <si>
    <t>总则</t>
  </si>
  <si>
    <t>路基</t>
  </si>
  <si>
    <t xml:space="preserve"> </t>
  </si>
  <si>
    <r>
      <rPr>
        <sz val="12"/>
        <color rgb="FF000000"/>
        <rFont val="宋体"/>
        <charset val="134"/>
      </rPr>
      <t>第100章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200章清单合计</t>
    </r>
  </si>
  <si>
    <t>投标报价（含税）</t>
  </si>
  <si>
    <t>工程量清单</t>
  </si>
  <si>
    <t>清单     第100章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</si>
  <si>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</si>
  <si>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</si>
  <si>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</si>
  <si>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</si>
  <si>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</si>
  <si>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</si>
  <si>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</si>
  <si>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>通则</t>
  </si>
  <si>
    <t/>
  </si>
  <si>
    <t>101-1</t>
  </si>
  <si>
    <t>保险费</t>
  </si>
  <si>
    <t>-a</t>
  </si>
  <si>
    <t>工程保险费</t>
  </si>
  <si>
    <t>总额</t>
  </si>
  <si>
    <t>102</t>
  </si>
  <si>
    <t>安全布控</t>
  </si>
  <si>
    <t>清单  第100章  合计   人民币(元)</t>
  </si>
  <si>
    <t>清单     第200章     路基</t>
  </si>
  <si>
    <t>子  目  名  称</t>
  </si>
  <si>
    <t>机械清理边坡土方（回填部分）</t>
  </si>
  <si>
    <t>m3</t>
  </si>
  <si>
    <t>土方回填</t>
  </si>
  <si>
    <t>机械清理边坡、挖基坑土方及弃运（含高速通行费）</t>
  </si>
  <si>
    <t>C20砼挡墙（含泵送砼台班费，含沉降缝）</t>
  </si>
  <si>
    <t>C20砼平台硬化（含泵送砼台班费）</t>
  </si>
  <si>
    <t>4cm液压客土喷播植草</t>
  </si>
  <si>
    <t>m2</t>
  </si>
  <si>
    <t>C20砼急流槽（含泵送砼台班费）</t>
  </si>
  <si>
    <t>M10水泥砂浆垫层</t>
  </si>
  <si>
    <t>路堑边坡检修踏步钢管扶手</t>
  </si>
  <si>
    <t>m</t>
  </si>
  <si>
    <t>C20砼截水沟、排水沟、挡水梗（含泵送砼台班费）</t>
  </si>
  <si>
    <t>复合土工膜</t>
  </si>
  <si>
    <t>C30混凝土框架梁（含泵送砼台班费、运费）</t>
  </si>
  <si>
    <t>a</t>
  </si>
  <si>
    <t>钢筋</t>
  </si>
  <si>
    <t>t</t>
  </si>
  <si>
    <t>b</t>
  </si>
  <si>
    <t>混凝土</t>
  </si>
  <si>
    <t>孔径Ф130mm 4束锚索</t>
  </si>
  <si>
    <t>防渗土工布</t>
  </si>
  <si>
    <t>挂网锚喷防护</t>
  </si>
  <si>
    <t>Ф22锚杆钢筋（含运费、高速通行费）</t>
  </si>
  <si>
    <t>Ф8钢筋网（含运费、高速通行费）</t>
  </si>
  <si>
    <t>c</t>
  </si>
  <si>
    <t>喷射C20砼（厚12cm）（含泄水管、含砂、石、水泥运费及高速通行费）</t>
  </si>
  <si>
    <t>泥结碎石面层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</si>
  <si>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</si>
  <si>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</si>
  <si>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</si>
  <si>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</si>
  <si>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</si>
  <si>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</si>
  <si>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</si>
  <si>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</si>
  <si>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</si>
  <si>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株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</si>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</sst>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6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Arial Narrow"/>
      <charset val="0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5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9" borderId="28" applyNumberFormat="0" applyFon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8" fillId="13" borderId="31" applyNumberFormat="0" applyAlignment="0" applyProtection="0">
      <alignment vertical="center"/>
    </xf>
    <xf numFmtId="0" fontId="49" fillId="13" borderId="27" applyNumberFormat="0" applyAlignment="0" applyProtection="0">
      <alignment vertical="center"/>
    </xf>
    <xf numFmtId="0" fontId="50" fillId="14" borderId="32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/>
  </cellStyleXfs>
  <cellXfs count="104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10" fillId="0" borderId="0" xfId="0" applyFont="1" applyFill="1" applyAlignment="1" applyProtection="1">
      <alignment horizontal="center" vertical="center" wrapText="1"/>
      <protection hidden="1"/>
    </xf>
    <xf numFmtId="176" fontId="10" fillId="0" borderId="0" xfId="0" applyNumberFormat="1" applyFont="1" applyFill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12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177" fontId="1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 applyProtection="1">
      <alignment horizontal="left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18" fillId="3" borderId="7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20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</xf>
    <xf numFmtId="176" fontId="2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3" borderId="7" xfId="0" applyFont="1" applyFill="1" applyBorder="1" applyAlignment="1" applyProtection="1">
      <alignment horizontal="left" vertical="center" wrapText="1"/>
    </xf>
    <xf numFmtId="176" fontId="2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Fill="1" applyBorder="1" applyAlignment="1" applyProtection="1">
      <alignment horizontal="center" vertical="center" wrapText="1"/>
      <protection hidden="1"/>
    </xf>
    <xf numFmtId="0" fontId="16" fillId="3" borderId="8" xfId="0" applyFont="1" applyFill="1" applyBorder="1" applyAlignment="1" applyProtection="1">
      <alignment horizontal="left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177" fontId="1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8" xfId="0" applyNumberFormat="1" applyFont="1" applyFill="1" applyBorder="1" applyAlignment="1" applyProtection="1">
      <alignment horizontal="center" vertical="center" wrapText="1"/>
      <protection hidden="1"/>
    </xf>
    <xf numFmtId="176" fontId="2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9" xfId="0" applyFont="1" applyFill="1" applyBorder="1" applyAlignment="1" applyProtection="1">
      <alignment horizontal="center" vertical="center" wrapText="1"/>
      <protection hidden="1"/>
    </xf>
    <xf numFmtId="0" fontId="19" fillId="0" borderId="10" xfId="0" applyFont="1" applyFill="1" applyBorder="1" applyAlignment="1" applyProtection="1">
      <alignment horizontal="center" vertical="center" wrapText="1"/>
      <protection hidden="1"/>
    </xf>
    <xf numFmtId="177" fontId="19" fillId="0" borderId="10" xfId="0" applyNumberFormat="1" applyFont="1" applyFill="1" applyBorder="1" applyAlignment="1" applyProtection="1">
      <alignment horizontal="center" vertical="center" wrapText="1"/>
      <protection hidden="1"/>
    </xf>
    <xf numFmtId="177" fontId="19" fillId="0" borderId="10" xfId="0" applyNumberFormat="1" applyFont="1" applyFill="1" applyBorder="1" applyAlignment="1" applyProtection="1">
      <alignment horizontal="right" vertical="center" wrapText="1"/>
      <protection hidden="1"/>
    </xf>
    <xf numFmtId="176" fontId="2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177" fontId="13" fillId="0" borderId="12" xfId="0" applyNumberFormat="1" applyFont="1" applyFill="1" applyBorder="1" applyAlignment="1" applyProtection="1">
      <alignment horizontal="center" vertical="center" wrapText="1"/>
      <protection hidden="1"/>
    </xf>
    <xf numFmtId="176" fontId="23" fillId="0" borderId="13" xfId="0" applyNumberFormat="1" applyFont="1" applyFill="1" applyBorder="1" applyAlignment="1" applyProtection="1">
      <alignment horizontal="center" vertical="center" wrapText="1"/>
      <protection hidden="1"/>
    </xf>
    <xf numFmtId="176" fontId="23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21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177" fontId="19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25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25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4" fillId="0" borderId="4" xfId="0" applyFont="1" applyFill="1" applyBorder="1" applyAlignment="1" applyProtection="1">
      <alignment horizontal="center" vertical="center" wrapText="1"/>
      <protection hidden="1"/>
    </xf>
    <xf numFmtId="49" fontId="24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2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9" fillId="0" borderId="15" xfId="0" applyFont="1" applyFill="1" applyBorder="1" applyAlignment="1" applyProtection="1">
      <alignment horizontal="center" vertical="center" wrapText="1"/>
      <protection hidden="1"/>
    </xf>
    <xf numFmtId="0" fontId="19" fillId="0" borderId="16" xfId="0" applyFont="1" applyFill="1" applyBorder="1" applyAlignment="1" applyProtection="1">
      <alignment horizontal="center" vertical="center" wrapText="1"/>
      <protection hidden="1"/>
    </xf>
    <xf numFmtId="177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9" fillId="0" borderId="16" xfId="0" applyNumberFormat="1" applyFont="1" applyFill="1" applyBorder="1" applyAlignment="1" applyProtection="1">
      <alignment horizontal="right" vertical="center" wrapText="1"/>
      <protection hidden="1"/>
    </xf>
    <xf numFmtId="176" fontId="24" fillId="0" borderId="16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2" xfId="0" applyFont="1" applyFill="1" applyBorder="1" applyProtection="1">
      <alignment vertical="center"/>
      <protection hidden="1"/>
    </xf>
    <xf numFmtId="176" fontId="25" fillId="0" borderId="12" xfId="0" applyNumberFormat="1" applyFont="1" applyFill="1" applyBorder="1" applyAlignment="1" applyProtection="1">
      <alignment horizontal="center" vertical="center"/>
      <protection hidden="1"/>
    </xf>
    <xf numFmtId="176" fontId="24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7" fillId="0" borderId="0" xfId="0" applyFont="1" applyFill="1" applyBorder="1" applyAlignment="1" applyProtection="1">
      <alignment horizontal="left" vertical="top" wrapText="1"/>
      <protection hidden="1"/>
    </xf>
    <xf numFmtId="0" fontId="27" fillId="0" borderId="0" xfId="0" applyFont="1" applyFill="1" applyAlignment="1" applyProtection="1">
      <alignment horizontal="left" vertical="top" wrapText="1"/>
      <protection hidden="1"/>
    </xf>
    <xf numFmtId="0" fontId="28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18" xfId="0" applyFont="1" applyFill="1" applyBorder="1" applyAlignment="1" applyProtection="1">
      <alignment horizontal="left" vertical="center" wrapText="1"/>
      <protection hidden="1"/>
    </xf>
    <xf numFmtId="0" fontId="29" fillId="0" borderId="0" xfId="0" applyFont="1" applyFill="1" applyBorder="1" applyAlignment="1" applyProtection="1">
      <alignment horizontal="left" vertical="top" wrapText="1"/>
      <protection hidden="1"/>
    </xf>
    <xf numFmtId="0" fontId="30" fillId="0" borderId="19" xfId="0" applyFont="1" applyFill="1" applyBorder="1" applyAlignment="1" applyProtection="1">
      <alignment horizontal="center" vertical="center" wrapText="1"/>
      <protection hidden="1"/>
    </xf>
    <xf numFmtId="0" fontId="30" fillId="0" borderId="20" xfId="0" applyFont="1" applyFill="1" applyBorder="1" applyAlignment="1" applyProtection="1">
      <alignment horizontal="center" vertical="center" wrapText="1"/>
      <protection hidden="1"/>
    </xf>
    <xf numFmtId="0" fontId="30" fillId="0" borderId="21" xfId="0" applyFont="1" applyFill="1" applyBorder="1" applyAlignment="1" applyProtection="1">
      <alignment horizontal="center" vertical="center" wrapText="1"/>
      <protection hidden="1"/>
    </xf>
    <xf numFmtId="0" fontId="30" fillId="0" borderId="22" xfId="0" applyFont="1" applyFill="1" applyBorder="1" applyAlignment="1" applyProtection="1">
      <alignment horizontal="center" vertical="center" wrapText="1"/>
      <protection hidden="1"/>
    </xf>
    <xf numFmtId="0" fontId="3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31" fillId="0" borderId="23" xfId="0" applyFont="1" applyFill="1" applyBorder="1" applyAlignment="1" applyProtection="1">
      <alignment horizontal="center" vertical="center" wrapText="1"/>
      <protection hidden="1"/>
    </xf>
    <xf numFmtId="176" fontId="31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31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24" xfId="0" applyFont="1" applyFill="1" applyBorder="1" applyAlignment="1" applyProtection="1">
      <alignment horizontal="center" vertical="center" wrapText="1"/>
      <protection hidden="1"/>
    </xf>
    <xf numFmtId="0" fontId="31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25" xfId="0" applyFont="1" applyFill="1" applyBorder="1" applyAlignment="1" applyProtection="1">
      <alignment horizontal="center" vertical="center" wrapText="1"/>
      <protection hidden="1"/>
    </xf>
    <xf numFmtId="0" fontId="32" fillId="0" borderId="26" xfId="0" applyFont="1" applyFill="1" applyBorder="1" applyAlignment="1" applyProtection="1">
      <alignment horizontal="center" vertical="center" wrapText="1"/>
      <protection hidden="1"/>
    </xf>
    <xf numFmtId="176" fontId="7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Border="1" applyAlignment="1" applyProtection="1">
      <alignment horizontal="right" vertical="center" wrapText="1"/>
      <protection hidden="1"/>
    </xf>
    <xf numFmtId="0" fontId="34" fillId="0" borderId="0" xfId="0" applyFont="1" applyFill="1" applyBorder="1" applyAlignment="1" applyProtection="1">
      <alignment horizontal="right" vertical="center" wrapText="1"/>
      <protection hidden="1"/>
    </xf>
    <xf numFmtId="176" fontId="3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Alignment="1" applyProtection="1">
      <alignment horizontal="left" vertical="center" wrapText="1"/>
      <protection hidden="1"/>
    </xf>
    <xf numFmtId="176" fontId="26" fillId="0" borderId="0" xfId="0" applyNumberFormat="1" applyFont="1" applyFill="1" applyProtection="1">
      <alignment vertical="center"/>
    </xf>
    <xf numFmtId="0" fontId="35" fillId="0" borderId="0" xfId="0" applyFont="1">
      <alignment vertical="center"/>
    </xf>
    <xf numFmtId="0" fontId="26" fillId="0" borderId="0" xfId="0" applyFont="1" applyFill="1" applyProtection="1">
      <alignment vertical="center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view="pageBreakPreview" zoomScaleNormal="145" workbookViewId="0">
      <selection activeCell="B2" sqref="B2:F8"/>
    </sheetView>
  </sheetViews>
  <sheetFormatPr defaultColWidth="9" defaultRowHeight="14"/>
  <cols>
    <col min="1" max="1" width="1.5" style="77" customWidth="1"/>
    <col min="2" max="2" width="10.8727272727273" style="77" customWidth="1"/>
    <col min="3" max="3" width="10.6272727272727" style="77" customWidth="1"/>
    <col min="4" max="4" width="25.6272727272727" style="77" customWidth="1"/>
    <col min="5" max="5" width="17.2545454545455" style="77" customWidth="1"/>
    <col min="6" max="6" width="16.8727272727273" style="77" customWidth="1"/>
    <col min="7" max="7" width="0.872727272727273" style="77" customWidth="1"/>
    <col min="8" max="8" width="11.8727272727273" style="77" customWidth="1"/>
    <col min="9" max="16384" width="9" style="77"/>
  </cols>
  <sheetData>
    <row r="1" spans="1:6">
      <c r="A1" s="78"/>
      <c r="B1" s="78"/>
      <c r="C1" s="78"/>
      <c r="D1" s="78"/>
      <c r="E1" s="78"/>
      <c r="F1" s="79"/>
    </row>
    <row r="2" ht="24.95" customHeight="1" spans="1:6">
      <c r="A2" s="78"/>
      <c r="B2" s="80" t="s">
        <v>0</v>
      </c>
      <c r="C2" s="80"/>
      <c r="D2" s="80"/>
      <c r="E2" s="80"/>
      <c r="F2" s="80"/>
    </row>
    <row r="3" ht="24.95" customHeight="1" spans="1:6">
      <c r="A3" s="78"/>
      <c r="B3" s="81" t="s">
        <v>1</v>
      </c>
      <c r="C3" s="81"/>
      <c r="D3" s="81"/>
      <c r="E3" s="81"/>
      <c r="F3" s="81"/>
    </row>
    <row r="4" s="76" customFormat="1" ht="35.1" customHeight="1" spans="1:6">
      <c r="A4" s="82"/>
      <c r="B4" s="83" t="s">
        <v>2</v>
      </c>
      <c r="C4" s="84" t="s">
        <v>3</v>
      </c>
      <c r="D4" s="84" t="s">
        <v>4</v>
      </c>
      <c r="E4" s="85" t="s">
        <v>5</v>
      </c>
      <c r="F4" s="86" t="s">
        <v>6</v>
      </c>
    </row>
    <row r="5" s="76" customFormat="1" ht="35.1" customHeight="1" spans="1:6">
      <c r="A5" s="82"/>
      <c r="B5" s="87">
        <v>1</v>
      </c>
      <c r="C5" s="88">
        <v>100</v>
      </c>
      <c r="D5" s="89" t="s">
        <v>7</v>
      </c>
      <c r="E5" s="90">
        <f>第100章!G10</f>
        <v>44217</v>
      </c>
      <c r="F5" s="91"/>
    </row>
    <row r="6" s="76" customFormat="1" ht="35.1" customHeight="1" spans="1:6">
      <c r="A6" s="82"/>
      <c r="B6" s="87">
        <v>2</v>
      </c>
      <c r="C6" s="88">
        <v>200</v>
      </c>
      <c r="D6" s="89" t="s">
        <v>8</v>
      </c>
      <c r="E6" s="90">
        <f>第200章!G27</f>
        <v>855264</v>
      </c>
      <c r="F6" s="91"/>
    </row>
    <row r="7" s="76" customFormat="1" ht="35.1" customHeight="1" spans="1:6">
      <c r="A7" s="82" t="s">
        <v>9</v>
      </c>
      <c r="B7" s="87">
        <v>3</v>
      </c>
      <c r="C7" s="92" t="s">
        <v>10</v>
      </c>
      <c r="D7" s="89"/>
      <c r="E7" s="90">
        <f>SUM(E5:E6)</f>
        <v>899481</v>
      </c>
      <c r="F7" s="91"/>
    </row>
    <row r="8" s="76" customFormat="1" ht="35.1" customHeight="1" spans="1:10">
      <c r="A8" s="82"/>
      <c r="B8" s="93">
        <v>4</v>
      </c>
      <c r="C8" s="94" t="s">
        <v>11</v>
      </c>
      <c r="D8" s="95"/>
      <c r="E8" s="96">
        <f>E7</f>
        <v>899481</v>
      </c>
      <c r="F8" s="96"/>
      <c r="I8" s="103"/>
      <c r="J8" s="101"/>
    </row>
    <row r="9" s="76" customFormat="1" ht="17.5" spans="1:7">
      <c r="A9" s="82"/>
      <c r="B9" s="97"/>
      <c r="C9" s="98"/>
      <c r="D9" s="98"/>
      <c r="E9" s="99"/>
      <c r="F9" s="100"/>
      <c r="G9" s="101"/>
    </row>
    <row r="10" s="76" customFormat="1" ht="21" spans="5:8">
      <c r="E10" s="102"/>
      <c r="H10" s="101"/>
    </row>
    <row r="11" s="76" customFormat="1" ht="17.5" spans="6:6">
      <c r="F11" s="101"/>
    </row>
    <row r="12" s="76" customFormat="1" ht="17.5"/>
  </sheetData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10"/>
  <sheetViews>
    <sheetView view="pageBreakPreview" zoomScaleNormal="145" topLeftCell="A8" workbookViewId="0">
      <selection activeCell="B2" sqref="B2:I10"/>
    </sheetView>
  </sheetViews>
  <sheetFormatPr defaultColWidth="9" defaultRowHeight="14"/>
  <cols>
    <col min="1" max="1" width="0.872727272727273" style="16" customWidth="1"/>
    <col min="2" max="2" width="7.62727272727273" style="16" customWidth="1"/>
    <col min="3" max="3" width="30.6272727272727" style="16" customWidth="1"/>
    <col min="4" max="5" width="6.62727272727273" style="16" customWidth="1"/>
    <col min="6" max="7" width="9.62727272727273" style="16" customWidth="1"/>
    <col min="8" max="8" width="9.62727272727273" style="17" customWidth="1"/>
    <col min="9" max="9" width="9.62727272727273" style="16" customWidth="1"/>
    <col min="10" max="10" width="0.872727272727273" style="16" customWidth="1"/>
    <col min="11" max="16384" width="9" style="16"/>
  </cols>
  <sheetData>
    <row r="1" s="12" customFormat="1" ht="24.95" customHeight="1" spans="2:9">
      <c r="B1" s="18" t="s">
        <v>12</v>
      </c>
      <c r="C1" s="18"/>
      <c r="D1" s="18"/>
      <c r="E1" s="18"/>
      <c r="F1" s="18"/>
      <c r="G1" s="19"/>
      <c r="H1" s="18"/>
      <c r="I1" s="18"/>
    </row>
    <row r="2" s="13" customFormat="1" ht="20.1" customHeight="1" spans="2:9">
      <c r="B2" s="20" t="str">
        <f>汇总!B3</f>
        <v>项目名称：2022年龙长、上蛟高速公路水毁抢险工程</v>
      </c>
      <c r="C2" s="20"/>
      <c r="D2" s="20"/>
      <c r="E2" s="20"/>
      <c r="F2" s="20"/>
      <c r="G2" s="20"/>
      <c r="H2" s="20"/>
      <c r="I2" s="20"/>
    </row>
    <row r="3" s="13" customFormat="1" ht="24.95" customHeight="1" spans="2:9">
      <c r="B3" s="21" t="s">
        <v>13</v>
      </c>
      <c r="C3" s="22"/>
      <c r="D3" s="22"/>
      <c r="E3" s="22"/>
      <c r="F3" s="22"/>
      <c r="G3" s="22"/>
      <c r="H3" s="22"/>
      <c r="I3" s="52"/>
    </row>
    <row r="4" s="14" customFormat="1" ht="20.1" customHeight="1" spans="2:9">
      <c r="B4" s="23" t="s">
        <v>14</v>
      </c>
      <c r="C4" s="24"/>
      <c r="D4" s="25" t="s">
        <v>15</v>
      </c>
      <c r="E4" s="25" t="s">
        <v>16</v>
      </c>
      <c r="F4" s="26" t="s">
        <v>17</v>
      </c>
      <c r="G4" s="27"/>
      <c r="H4" s="25" t="s">
        <v>18</v>
      </c>
      <c r="I4" s="53"/>
    </row>
    <row r="5" s="14" customFormat="1" ht="20.1" customHeight="1" spans="2:10">
      <c r="B5" s="23"/>
      <c r="C5" s="28"/>
      <c r="D5" s="25"/>
      <c r="E5" s="25"/>
      <c r="F5" s="26" t="s">
        <v>19</v>
      </c>
      <c r="G5" s="27" t="s">
        <v>20</v>
      </c>
      <c r="H5" s="29" t="s">
        <v>19</v>
      </c>
      <c r="I5" s="54" t="s">
        <v>20</v>
      </c>
      <c r="J5"/>
    </row>
    <row r="6" s="14" customFormat="1" ht="24.95" customHeight="1" spans="2:10">
      <c r="B6" s="58">
        <v>101</v>
      </c>
      <c r="C6" s="59" t="s">
        <v>21</v>
      </c>
      <c r="D6" s="59" t="s">
        <v>22</v>
      </c>
      <c r="E6" s="60"/>
      <c r="F6" s="61"/>
      <c r="G6" s="62"/>
      <c r="H6" s="63"/>
      <c r="I6" s="73"/>
      <c r="J6"/>
    </row>
    <row r="7" s="14" customFormat="1" ht="24.95" customHeight="1" spans="2:10">
      <c r="B7" s="64" t="s">
        <v>23</v>
      </c>
      <c r="C7" s="59" t="s">
        <v>24</v>
      </c>
      <c r="D7" s="59" t="s">
        <v>22</v>
      </c>
      <c r="E7" s="60"/>
      <c r="F7" s="61"/>
      <c r="G7" s="62"/>
      <c r="H7" s="63"/>
      <c r="I7" s="73"/>
      <c r="J7"/>
    </row>
    <row r="8" s="14" customFormat="1" ht="24.95" customHeight="1" spans="2:10">
      <c r="B8" s="65" t="s">
        <v>25</v>
      </c>
      <c r="C8" s="60" t="s">
        <v>26</v>
      </c>
      <c r="D8" s="60" t="s">
        <v>27</v>
      </c>
      <c r="E8" s="60">
        <v>1</v>
      </c>
      <c r="F8" s="33">
        <v>3584</v>
      </c>
      <c r="G8" s="37">
        <f>F8</f>
        <v>3584</v>
      </c>
      <c r="H8" s="66"/>
      <c r="I8" s="74"/>
      <c r="J8"/>
    </row>
    <row r="9" s="14" customFormat="1" ht="24.95" customHeight="1" spans="2:10">
      <c r="B9" s="65" t="s">
        <v>28</v>
      </c>
      <c r="C9" s="59" t="s">
        <v>29</v>
      </c>
      <c r="D9" s="60" t="s">
        <v>27</v>
      </c>
      <c r="E9" s="60">
        <v>1</v>
      </c>
      <c r="F9" s="33">
        <v>40633</v>
      </c>
      <c r="G9" s="37">
        <f>F9</f>
        <v>40633</v>
      </c>
      <c r="H9" s="66"/>
      <c r="I9" s="74"/>
      <c r="J9"/>
    </row>
    <row r="10" s="14" customFormat="1" ht="24.95" customHeight="1" spans="2:9">
      <c r="B10" s="67" t="s">
        <v>30</v>
      </c>
      <c r="C10" s="68"/>
      <c r="D10" s="68"/>
      <c r="E10" s="69"/>
      <c r="F10" s="70"/>
      <c r="G10" s="71">
        <f>ROUND(SUM(G6:G9),0)</f>
        <v>44217</v>
      </c>
      <c r="H10" s="72"/>
      <c r="I10" s="75"/>
    </row>
  </sheetData>
  <autoFilter ref="C1:C10">
    <extLst/>
  </autoFilter>
  <mergeCells count="10">
    <mergeCell ref="B1:I1"/>
    <mergeCell ref="B2:I2"/>
    <mergeCell ref="B3:I3"/>
    <mergeCell ref="F4:G4"/>
    <mergeCell ref="H4:I4"/>
    <mergeCell ref="B10:E10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W27"/>
  <sheetViews>
    <sheetView tabSelected="1" view="pageBreakPreview" zoomScaleNormal="140" workbookViewId="0">
      <selection activeCell="B2" sqref="B2:I27"/>
    </sheetView>
  </sheetViews>
  <sheetFormatPr defaultColWidth="9" defaultRowHeight="14"/>
  <cols>
    <col min="1" max="1" width="0.872727272727273" style="16" customWidth="1"/>
    <col min="2" max="2" width="7.62727272727273" style="16" customWidth="1"/>
    <col min="3" max="3" width="30.6272727272727" style="16" customWidth="1"/>
    <col min="4" max="5" width="6.62727272727273" style="16" customWidth="1"/>
    <col min="6" max="7" width="9.62727272727273" style="16" customWidth="1"/>
    <col min="8" max="8" width="9.62727272727273" style="17" customWidth="1"/>
    <col min="9" max="9" width="9.62727272727273" style="16" customWidth="1"/>
    <col min="10" max="10" width="0.872727272727273" style="16" customWidth="1"/>
    <col min="11" max="13" width="9" style="16"/>
    <col min="14" max="14" width="9.54545454545454" style="16"/>
    <col min="15" max="19" width="9" style="16"/>
    <col min="20" max="20" width="10.5454545454545" style="16"/>
    <col min="21" max="16384" width="9" style="16"/>
  </cols>
  <sheetData>
    <row r="1" s="12" customFormat="1" ht="24.95" customHeight="1" spans="2:9">
      <c r="B1" s="18" t="s">
        <v>12</v>
      </c>
      <c r="C1" s="18"/>
      <c r="D1" s="18"/>
      <c r="E1" s="18"/>
      <c r="F1" s="18"/>
      <c r="G1" s="19"/>
      <c r="H1" s="18"/>
      <c r="I1" s="18"/>
    </row>
    <row r="2" s="13" customFormat="1" ht="20.1" customHeight="1" spans="2:9">
      <c r="B2" s="20" t="str">
        <f>汇总!B3</f>
        <v>项目名称：2022年龙长、上蛟高速公路水毁抢险工程</v>
      </c>
      <c r="C2" s="20"/>
      <c r="D2" s="20"/>
      <c r="E2" s="20"/>
      <c r="F2" s="20"/>
      <c r="G2" s="20"/>
      <c r="H2" s="20"/>
      <c r="I2" s="20"/>
    </row>
    <row r="3" s="13" customFormat="1" ht="22" customHeight="1" spans="2:9">
      <c r="B3" s="21" t="s">
        <v>31</v>
      </c>
      <c r="C3" s="22"/>
      <c r="D3" s="22"/>
      <c r="E3" s="22"/>
      <c r="F3" s="22"/>
      <c r="G3" s="22"/>
      <c r="H3" s="22"/>
      <c r="I3" s="52"/>
    </row>
    <row r="4" s="14" customFormat="1" ht="20.1" customHeight="1" spans="2:23">
      <c r="B4" s="23" t="s">
        <v>14</v>
      </c>
      <c r="C4" s="24" t="s">
        <v>32</v>
      </c>
      <c r="D4" s="25" t="s">
        <v>15</v>
      </c>
      <c r="E4" s="25" t="s">
        <v>16</v>
      </c>
      <c r="F4" s="26" t="s">
        <v>17</v>
      </c>
      <c r="G4" s="27"/>
      <c r="H4" s="25" t="s">
        <v>18</v>
      </c>
      <c r="I4" s="5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4" customFormat="1" ht="20.1" customHeight="1" spans="2:23">
      <c r="B5" s="23"/>
      <c r="C5" s="28"/>
      <c r="D5" s="25"/>
      <c r="E5" s="25"/>
      <c r="F5" s="26" t="s">
        <v>19</v>
      </c>
      <c r="G5" s="27" t="s">
        <v>20</v>
      </c>
      <c r="H5" s="29" t="s">
        <v>19</v>
      </c>
      <c r="I5" s="54" t="s">
        <v>20</v>
      </c>
      <c r="J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="14" customFormat="1" ht="20.1" customHeight="1" spans="2:23">
      <c r="B6" s="30">
        <v>201</v>
      </c>
      <c r="C6" s="31" t="s">
        <v>33</v>
      </c>
      <c r="D6" s="32" t="s">
        <v>34</v>
      </c>
      <c r="E6" s="33">
        <v>1040</v>
      </c>
      <c r="F6" s="34">
        <v>2.89</v>
      </c>
      <c r="G6" s="35">
        <f>ROUND(E6*F6,0)</f>
        <v>3006</v>
      </c>
      <c r="H6" s="36"/>
      <c r="I6" s="55"/>
      <c r="J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4" customFormat="1" ht="20.1" customHeight="1" spans="2:23">
      <c r="B7" s="30">
        <v>202</v>
      </c>
      <c r="C7" s="31" t="s">
        <v>35</v>
      </c>
      <c r="D7" s="32" t="s">
        <v>34</v>
      </c>
      <c r="E7" s="33">
        <v>1040</v>
      </c>
      <c r="F7" s="34">
        <v>11.22</v>
      </c>
      <c r="G7" s="35">
        <f t="shared" ref="G7:G26" si="0">ROUND(E7*F7,0)</f>
        <v>11669</v>
      </c>
      <c r="H7" s="36"/>
      <c r="I7" s="55"/>
      <c r="J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4" customFormat="1" ht="20.1" customHeight="1" spans="2:23">
      <c r="B8" s="30">
        <v>203</v>
      </c>
      <c r="C8" s="31" t="s">
        <v>36</v>
      </c>
      <c r="D8" s="32" t="s">
        <v>34</v>
      </c>
      <c r="E8" s="33">
        <f>3686.9+1650+1178+196+17.3+9.4</f>
        <v>6737.6</v>
      </c>
      <c r="F8" s="34">
        <v>21.38</v>
      </c>
      <c r="G8" s="35">
        <f t="shared" si="0"/>
        <v>144050</v>
      </c>
      <c r="H8" s="36"/>
      <c r="I8" s="55"/>
      <c r="J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="14" customFormat="1" ht="21" customHeight="1" spans="2:23">
      <c r="B9" s="30">
        <v>204</v>
      </c>
      <c r="C9" s="31" t="s">
        <v>37</v>
      </c>
      <c r="D9" s="32" t="s">
        <v>34</v>
      </c>
      <c r="E9" s="33">
        <v>263.2</v>
      </c>
      <c r="F9" s="34">
        <v>919.76</v>
      </c>
      <c r="G9" s="35">
        <f t="shared" si="0"/>
        <v>242081</v>
      </c>
      <c r="H9" s="36"/>
      <c r="I9" s="56"/>
      <c r="J9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="14" customFormat="1" ht="21" customHeight="1" spans="2:23">
      <c r="B10" s="30">
        <v>205</v>
      </c>
      <c r="C10" s="31" t="s">
        <v>38</v>
      </c>
      <c r="D10" s="32" t="s">
        <v>34</v>
      </c>
      <c r="E10" s="37">
        <f>48.7+30</f>
        <v>78.7</v>
      </c>
      <c r="F10" s="34">
        <v>912.6</v>
      </c>
      <c r="G10" s="35">
        <f t="shared" si="0"/>
        <v>71822</v>
      </c>
      <c r="H10" s="36"/>
      <c r="I10" s="56"/>
      <c r="J10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4" customFormat="1" ht="21" customHeight="1" spans="2:23">
      <c r="B11" s="30">
        <v>206</v>
      </c>
      <c r="C11" s="31" t="s">
        <v>39</v>
      </c>
      <c r="D11" s="32" t="s">
        <v>40</v>
      </c>
      <c r="E11" s="33">
        <v>1708.6</v>
      </c>
      <c r="F11" s="34">
        <v>14.37</v>
      </c>
      <c r="G11" s="35">
        <f t="shared" si="0"/>
        <v>24553</v>
      </c>
      <c r="H11" s="38"/>
      <c r="I11" s="38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="14" customFormat="1" ht="21" customHeight="1" spans="2:23">
      <c r="B12" s="30">
        <v>207</v>
      </c>
      <c r="C12" s="31" t="s">
        <v>41</v>
      </c>
      <c r="D12" s="32" t="s">
        <v>34</v>
      </c>
      <c r="E12" s="33">
        <v>7.46</v>
      </c>
      <c r="F12" s="34">
        <v>848.93</v>
      </c>
      <c r="G12" s="35">
        <f t="shared" si="0"/>
        <v>6333</v>
      </c>
      <c r="H12" s="38"/>
      <c r="I12" s="38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="14" customFormat="1" ht="21" customHeight="1" spans="2:23">
      <c r="B13" s="30">
        <v>208</v>
      </c>
      <c r="C13" s="31" t="s">
        <v>42</v>
      </c>
      <c r="D13" s="32" t="s">
        <v>34</v>
      </c>
      <c r="E13" s="33">
        <v>1.2</v>
      </c>
      <c r="F13" s="34">
        <v>556.67</v>
      </c>
      <c r="G13" s="35">
        <f t="shared" si="0"/>
        <v>668</v>
      </c>
      <c r="H13" s="38"/>
      <c r="I13" s="38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4" customFormat="1" ht="22" customHeight="1" spans="2:23">
      <c r="B14" s="30">
        <v>209</v>
      </c>
      <c r="C14" s="31" t="s">
        <v>43</v>
      </c>
      <c r="D14" s="32" t="s">
        <v>44</v>
      </c>
      <c r="E14" s="33">
        <v>26.8</v>
      </c>
      <c r="F14" s="34">
        <v>188.1</v>
      </c>
      <c r="G14" s="35">
        <f t="shared" si="0"/>
        <v>5041</v>
      </c>
      <c r="H14" s="38"/>
      <c r="I14" s="38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="14" customFormat="1" ht="22" customHeight="1" spans="2:23">
      <c r="B15" s="30">
        <v>210</v>
      </c>
      <c r="C15" s="31" t="s">
        <v>45</v>
      </c>
      <c r="D15" s="32" t="s">
        <v>34</v>
      </c>
      <c r="E15" s="37">
        <f>22.9+7.2+5.4</f>
        <v>35.5</v>
      </c>
      <c r="F15" s="34">
        <v>807.92</v>
      </c>
      <c r="G15" s="35">
        <f t="shared" si="0"/>
        <v>28681</v>
      </c>
      <c r="H15" s="38"/>
      <c r="I15" s="38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="14" customFormat="1" ht="22" customHeight="1" spans="2:23">
      <c r="B16" s="30">
        <v>211</v>
      </c>
      <c r="C16" s="31" t="s">
        <v>46</v>
      </c>
      <c r="D16" s="32" t="s">
        <v>40</v>
      </c>
      <c r="E16" s="33">
        <v>143</v>
      </c>
      <c r="F16" s="34">
        <v>21.61</v>
      </c>
      <c r="G16" s="35">
        <f t="shared" si="0"/>
        <v>3090</v>
      </c>
      <c r="H16" s="38"/>
      <c r="I16" s="38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14" customFormat="1" ht="22" customHeight="1" spans="2:23">
      <c r="B17" s="30">
        <v>212</v>
      </c>
      <c r="C17" s="31" t="s">
        <v>47</v>
      </c>
      <c r="D17" s="32"/>
      <c r="E17" s="37"/>
      <c r="F17" s="34"/>
      <c r="G17" s="35"/>
      <c r="H17" s="38"/>
      <c r="I17" s="38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="15" customFormat="1" ht="22" customHeight="1" spans="2:23">
      <c r="B18" s="30" t="s">
        <v>48</v>
      </c>
      <c r="C18" s="39" t="s">
        <v>49</v>
      </c>
      <c r="D18" s="32" t="s">
        <v>50</v>
      </c>
      <c r="E18" s="33">
        <v>4.696</v>
      </c>
      <c r="F18" s="34">
        <v>6954.86</v>
      </c>
      <c r="G18" s="35">
        <f t="shared" si="0"/>
        <v>32660</v>
      </c>
      <c r="H18" s="40"/>
      <c r="I18" s="40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="14" customFormat="1" ht="22" customHeight="1" spans="2:23">
      <c r="B19" s="30" t="s">
        <v>51</v>
      </c>
      <c r="C19" s="39" t="s">
        <v>52</v>
      </c>
      <c r="D19" s="32" t="s">
        <v>34</v>
      </c>
      <c r="E19" s="33">
        <v>33.9</v>
      </c>
      <c r="F19" s="34">
        <v>1120.38</v>
      </c>
      <c r="G19" s="35">
        <f t="shared" si="0"/>
        <v>37981</v>
      </c>
      <c r="H19" s="38"/>
      <c r="I19" s="38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="14" customFormat="1" ht="22" customHeight="1" spans="2:23">
      <c r="B20" s="30">
        <v>213</v>
      </c>
      <c r="C20" s="31" t="s">
        <v>53</v>
      </c>
      <c r="D20" s="32" t="s">
        <v>44</v>
      </c>
      <c r="E20" s="33">
        <v>312</v>
      </c>
      <c r="F20" s="34">
        <v>224.14</v>
      </c>
      <c r="G20" s="35">
        <f t="shared" si="0"/>
        <v>69932</v>
      </c>
      <c r="H20" s="38"/>
      <c r="I20" s="38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="14" customFormat="1" ht="22" customHeight="1" spans="2:9">
      <c r="B21" s="30">
        <v>214</v>
      </c>
      <c r="C21" s="31" t="s">
        <v>54</v>
      </c>
      <c r="D21" s="32" t="s">
        <v>40</v>
      </c>
      <c r="E21" s="33">
        <v>250</v>
      </c>
      <c r="F21" s="34">
        <v>12.49</v>
      </c>
      <c r="G21" s="35">
        <f t="shared" si="0"/>
        <v>3123</v>
      </c>
      <c r="H21" s="38"/>
      <c r="I21" s="38"/>
    </row>
    <row r="22" s="14" customFormat="1" ht="22" customHeight="1" spans="2:9">
      <c r="B22" s="30">
        <v>215</v>
      </c>
      <c r="C22" s="31" t="s">
        <v>55</v>
      </c>
      <c r="D22" s="32"/>
      <c r="E22" s="37"/>
      <c r="F22" s="34"/>
      <c r="G22" s="35"/>
      <c r="H22" s="38"/>
      <c r="I22" s="38"/>
    </row>
    <row r="23" s="14" customFormat="1" ht="24.95" customHeight="1" spans="2:9">
      <c r="B23" s="30" t="s">
        <v>48</v>
      </c>
      <c r="C23" s="39" t="s">
        <v>56</v>
      </c>
      <c r="D23" s="32" t="s">
        <v>44</v>
      </c>
      <c r="E23" s="33">
        <v>1098</v>
      </c>
      <c r="F23" s="34">
        <v>69.77</v>
      </c>
      <c r="G23" s="35">
        <f t="shared" si="0"/>
        <v>76607</v>
      </c>
      <c r="H23" s="38"/>
      <c r="I23" s="38"/>
    </row>
    <row r="24" s="14" customFormat="1" ht="24.95" customHeight="1" spans="2:9">
      <c r="B24" s="30" t="s">
        <v>51</v>
      </c>
      <c r="C24" s="39" t="s">
        <v>57</v>
      </c>
      <c r="D24" s="32" t="s">
        <v>50</v>
      </c>
      <c r="E24" s="33">
        <v>2.509</v>
      </c>
      <c r="F24" s="34">
        <v>8021.52</v>
      </c>
      <c r="G24" s="35">
        <f t="shared" si="0"/>
        <v>20126</v>
      </c>
      <c r="H24" s="38"/>
      <c r="I24" s="38"/>
    </row>
    <row r="25" s="14" customFormat="1" ht="24.95" customHeight="1" spans="2:9">
      <c r="B25" s="30" t="s">
        <v>58</v>
      </c>
      <c r="C25" s="39" t="s">
        <v>59</v>
      </c>
      <c r="D25" s="32" t="s">
        <v>40</v>
      </c>
      <c r="E25" s="33">
        <v>550</v>
      </c>
      <c r="F25" s="34">
        <v>124.63</v>
      </c>
      <c r="G25" s="35">
        <f t="shared" si="0"/>
        <v>68547</v>
      </c>
      <c r="H25" s="38"/>
      <c r="I25" s="38"/>
    </row>
    <row r="26" s="14" customFormat="1" ht="24.95" customHeight="1" spans="2:9">
      <c r="B26" s="41">
        <v>216</v>
      </c>
      <c r="C26" s="42" t="s">
        <v>60</v>
      </c>
      <c r="D26" s="43" t="s">
        <v>40</v>
      </c>
      <c r="E26" s="44">
        <v>385</v>
      </c>
      <c r="F26" s="45">
        <v>13.75</v>
      </c>
      <c r="G26" s="35">
        <f t="shared" si="0"/>
        <v>5294</v>
      </c>
      <c r="H26" s="46"/>
      <c r="I26" s="46"/>
    </row>
    <row r="27" s="14" customFormat="1" ht="24.95" customHeight="1" spans="2:9">
      <c r="B27" s="47" t="s">
        <v>61</v>
      </c>
      <c r="C27" s="48"/>
      <c r="D27" s="48"/>
      <c r="E27" s="49"/>
      <c r="F27" s="50"/>
      <c r="G27" s="51">
        <f>SUM(G6:G26)</f>
        <v>855264</v>
      </c>
      <c r="H27" s="51"/>
      <c r="I27" s="57"/>
    </row>
  </sheetData>
  <autoFilter ref="D1:D133">
    <extLst/>
  </autoFilter>
  <mergeCells count="10">
    <mergeCell ref="B1:I1"/>
    <mergeCell ref="B2:I2"/>
    <mergeCell ref="B3:I3"/>
    <mergeCell ref="F4:G4"/>
    <mergeCell ref="H4:I4"/>
    <mergeCell ref="B27:E27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C18" sqref="C18"/>
    </sheetView>
  </sheetViews>
  <sheetFormatPr defaultColWidth="9" defaultRowHeight="14" outlineLevelCol="7"/>
  <cols>
    <col min="1" max="1" width="5.62727272727273" style="1" customWidth="1"/>
    <col min="2" max="2" width="15.7545454545455" style="1" customWidth="1"/>
    <col min="3" max="3" width="66" style="1" customWidth="1"/>
    <col min="4" max="4" width="5.37272727272727" style="1" customWidth="1"/>
    <col min="5" max="5" width="9.12727272727273" style="1" customWidth="1"/>
    <col min="6" max="7" width="12.3727272727273" style="1" customWidth="1"/>
    <col min="8" max="8" width="29.7545454545455" style="1" customWidth="1"/>
    <col min="9" max="16384" width="9" style="1"/>
  </cols>
  <sheetData>
    <row r="1" ht="24.95" customHeight="1" spans="1:8">
      <c r="A1" s="2" t="s">
        <v>62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63</v>
      </c>
      <c r="C2" s="3" t="s">
        <v>64</v>
      </c>
      <c r="D2" s="3" t="s">
        <v>15</v>
      </c>
      <c r="E2" s="3" t="s">
        <v>16</v>
      </c>
      <c r="F2" s="4" t="s">
        <v>65</v>
      </c>
      <c r="G2" s="4" t="s">
        <v>66</v>
      </c>
      <c r="H2" s="3" t="s">
        <v>67</v>
      </c>
    </row>
    <row r="3" ht="24.95" customHeight="1" spans="1:8">
      <c r="A3" s="5">
        <v>1</v>
      </c>
      <c r="B3" s="6" t="s">
        <v>68</v>
      </c>
      <c r="C3" s="7" t="s">
        <v>69</v>
      </c>
      <c r="D3" s="5" t="s">
        <v>70</v>
      </c>
      <c r="E3" s="5">
        <f>1666*25</f>
        <v>41650</v>
      </c>
      <c r="F3" s="5" t="s">
        <v>71</v>
      </c>
      <c r="G3" s="5"/>
      <c r="H3" s="5" t="s">
        <v>72</v>
      </c>
    </row>
    <row r="4" ht="24.95" customHeight="1" spans="1:8">
      <c r="A4" s="5">
        <v>2</v>
      </c>
      <c r="B4" s="6" t="s">
        <v>73</v>
      </c>
      <c r="C4" s="7" t="s">
        <v>69</v>
      </c>
      <c r="D4" s="8" t="s">
        <v>70</v>
      </c>
      <c r="E4" s="5">
        <f>695*25</f>
        <v>17375</v>
      </c>
      <c r="F4" s="5" t="s">
        <v>71</v>
      </c>
      <c r="G4" s="5"/>
      <c r="H4" s="5" t="s">
        <v>72</v>
      </c>
    </row>
    <row r="5" ht="24.95" customHeight="1" spans="1:8">
      <c r="A5" s="5">
        <v>3</v>
      </c>
      <c r="B5" s="9" t="s">
        <v>74</v>
      </c>
      <c r="C5" s="10" t="s">
        <v>75</v>
      </c>
      <c r="D5" s="8" t="s">
        <v>70</v>
      </c>
      <c r="E5" s="8">
        <f>3265*36</f>
        <v>117540</v>
      </c>
      <c r="F5" s="8" t="s">
        <v>71</v>
      </c>
      <c r="G5" s="8"/>
      <c r="H5" s="8" t="s">
        <v>72</v>
      </c>
    </row>
    <row r="6" ht="24.95" customHeight="1" spans="1:8">
      <c r="A6" s="5">
        <v>4</v>
      </c>
      <c r="B6" s="6" t="s">
        <v>76</v>
      </c>
      <c r="C6" s="7" t="s">
        <v>69</v>
      </c>
      <c r="D6" s="5" t="s">
        <v>70</v>
      </c>
      <c r="E6" s="5">
        <f>5382*25</f>
        <v>134550</v>
      </c>
      <c r="F6" s="5" t="s">
        <v>71</v>
      </c>
      <c r="G6" s="5"/>
      <c r="H6" s="5" t="s">
        <v>72</v>
      </c>
    </row>
    <row r="7" ht="24.95" customHeight="1" spans="1:8">
      <c r="A7" s="5">
        <v>5</v>
      </c>
      <c r="B7" s="6" t="s">
        <v>77</v>
      </c>
      <c r="C7" s="7" t="s">
        <v>75</v>
      </c>
      <c r="D7" s="5" t="s">
        <v>70</v>
      </c>
      <c r="E7" s="11">
        <f>4658*36</f>
        <v>167688</v>
      </c>
      <c r="F7" s="5" t="s">
        <v>71</v>
      </c>
      <c r="G7" s="5"/>
      <c r="H7" s="5" t="s">
        <v>72</v>
      </c>
    </row>
    <row r="8" ht="24.95" customHeight="1" spans="1:8">
      <c r="A8" s="5">
        <v>6</v>
      </c>
      <c r="B8" s="9" t="s">
        <v>78</v>
      </c>
      <c r="C8" s="10" t="s">
        <v>69</v>
      </c>
      <c r="D8" s="8" t="s">
        <v>70</v>
      </c>
      <c r="E8" s="8">
        <f>5553*25</f>
        <v>138825</v>
      </c>
      <c r="F8" s="8" t="s">
        <v>71</v>
      </c>
      <c r="G8" s="8"/>
      <c r="H8" s="8" t="s">
        <v>72</v>
      </c>
    </row>
    <row r="9" ht="24.95" customHeight="1" spans="1:8">
      <c r="A9" s="5">
        <v>7</v>
      </c>
      <c r="B9" s="9" t="s">
        <v>79</v>
      </c>
      <c r="C9" s="10" t="s">
        <v>80</v>
      </c>
      <c r="D9" s="5" t="s">
        <v>70</v>
      </c>
      <c r="E9" s="8">
        <f>498*36</f>
        <v>17928</v>
      </c>
      <c r="F9" s="8" t="s">
        <v>71</v>
      </c>
      <c r="G9" s="8"/>
      <c r="H9" s="8" t="s">
        <v>72</v>
      </c>
    </row>
    <row r="10" ht="24.95" customHeight="1" spans="1:8">
      <c r="A10" s="5">
        <v>8</v>
      </c>
      <c r="B10" s="6" t="s">
        <v>81</v>
      </c>
      <c r="C10" s="7" t="s">
        <v>69</v>
      </c>
      <c r="D10" s="5" t="s">
        <v>70</v>
      </c>
      <c r="E10" s="5">
        <f>1474*25</f>
        <v>36850</v>
      </c>
      <c r="F10" s="5" t="s">
        <v>71</v>
      </c>
      <c r="G10" s="5"/>
      <c r="H10" s="5" t="s">
        <v>72</v>
      </c>
    </row>
    <row r="11" ht="24.95" customHeight="1" spans="1:8">
      <c r="A11" s="5">
        <v>9</v>
      </c>
      <c r="B11" s="6" t="s">
        <v>82</v>
      </c>
      <c r="C11" s="7" t="s">
        <v>83</v>
      </c>
      <c r="D11" s="5" t="s">
        <v>70</v>
      </c>
      <c r="E11" s="5">
        <f>412*49</f>
        <v>20188</v>
      </c>
      <c r="F11" s="5" t="s">
        <v>71</v>
      </c>
      <c r="G11" s="5"/>
      <c r="H11" s="5" t="s">
        <v>72</v>
      </c>
    </row>
    <row r="12" ht="24.95" customHeight="1" spans="1:8">
      <c r="A12" s="5">
        <v>10</v>
      </c>
      <c r="B12" s="8" t="s">
        <v>84</v>
      </c>
      <c r="C12" s="10" t="s">
        <v>85</v>
      </c>
      <c r="D12" s="8" t="s">
        <v>86</v>
      </c>
      <c r="E12" s="8">
        <v>12974</v>
      </c>
      <c r="F12" s="8" t="s">
        <v>85</v>
      </c>
      <c r="G12" s="8"/>
      <c r="H12" s="8"/>
    </row>
    <row r="13" ht="35.1" customHeight="1" spans="1:8">
      <c r="A13" s="5">
        <v>11</v>
      </c>
      <c r="B13" s="5" t="s">
        <v>87</v>
      </c>
      <c r="C13" s="7" t="s">
        <v>88</v>
      </c>
      <c r="D13" s="5" t="s">
        <v>70</v>
      </c>
      <c r="E13" s="5">
        <v>348</v>
      </c>
      <c r="F13" s="5" t="s">
        <v>89</v>
      </c>
      <c r="G13" s="5"/>
      <c r="H13" s="5" t="s">
        <v>90</v>
      </c>
    </row>
    <row r="14" ht="35.1" customHeight="1" spans="1:8">
      <c r="A14" s="5">
        <v>12</v>
      </c>
      <c r="B14" s="5" t="s">
        <v>91</v>
      </c>
      <c r="C14" s="7" t="s">
        <v>92</v>
      </c>
      <c r="D14" s="5" t="s">
        <v>70</v>
      </c>
      <c r="E14" s="5">
        <v>11</v>
      </c>
      <c r="F14" s="5" t="s">
        <v>93</v>
      </c>
      <c r="G14" s="5"/>
      <c r="H14" s="5" t="s">
        <v>94</v>
      </c>
    </row>
    <row r="15" ht="35.1" customHeight="1" spans="1:8">
      <c r="A15" s="5">
        <v>13</v>
      </c>
      <c r="B15" s="8" t="s">
        <v>95</v>
      </c>
      <c r="C15" s="10" t="s">
        <v>96</v>
      </c>
      <c r="D15" s="8" t="s">
        <v>70</v>
      </c>
      <c r="E15" s="8">
        <v>814</v>
      </c>
      <c r="F15" s="8" t="s">
        <v>89</v>
      </c>
      <c r="G15" s="8"/>
      <c r="H15" s="8" t="s">
        <v>90</v>
      </c>
    </row>
    <row r="16" ht="35.1" customHeight="1" spans="1:8">
      <c r="A16" s="5">
        <v>14</v>
      </c>
      <c r="B16" s="5" t="s">
        <v>97</v>
      </c>
      <c r="C16" s="7" t="s">
        <v>98</v>
      </c>
      <c r="D16" s="5" t="s">
        <v>70</v>
      </c>
      <c r="E16" s="5">
        <v>72</v>
      </c>
      <c r="F16" s="5" t="s">
        <v>99</v>
      </c>
      <c r="G16" s="5"/>
      <c r="H16" s="5" t="s">
        <v>100</v>
      </c>
    </row>
    <row r="17" ht="35.1" customHeight="1" spans="1:8">
      <c r="A17" s="5">
        <v>15</v>
      </c>
      <c r="B17" s="8" t="s">
        <v>101</v>
      </c>
      <c r="C17" s="10" t="s">
        <v>102</v>
      </c>
      <c r="D17" s="8" t="s">
        <v>70</v>
      </c>
      <c r="E17" s="8">
        <v>187</v>
      </c>
      <c r="F17" s="8" t="s">
        <v>99</v>
      </c>
      <c r="G17" s="8"/>
      <c r="H17" s="8" t="s">
        <v>103</v>
      </c>
    </row>
    <row r="18" ht="35.1" customHeight="1" spans="1:8">
      <c r="A18" s="5">
        <v>16</v>
      </c>
      <c r="B18" s="5" t="s">
        <v>104</v>
      </c>
      <c r="C18" s="7" t="s">
        <v>105</v>
      </c>
      <c r="D18" s="5" t="s">
        <v>70</v>
      </c>
      <c r="E18" s="5">
        <v>3</v>
      </c>
      <c r="F18" s="5" t="s">
        <v>89</v>
      </c>
      <c r="G18" s="5"/>
      <c r="H18" s="5" t="s">
        <v>90</v>
      </c>
    </row>
    <row r="19" ht="35.1" customHeight="1" spans="1:8">
      <c r="A19" s="5">
        <v>17</v>
      </c>
      <c r="B19" s="5" t="s">
        <v>106</v>
      </c>
      <c r="C19" s="7" t="s">
        <v>96</v>
      </c>
      <c r="D19" s="5" t="s">
        <v>70</v>
      </c>
      <c r="E19" s="5">
        <v>221</v>
      </c>
      <c r="F19" s="5" t="s">
        <v>89</v>
      </c>
      <c r="G19" s="5"/>
      <c r="H19" s="5" t="s">
        <v>90</v>
      </c>
    </row>
    <row r="20" ht="35.1" customHeight="1" spans="1:8">
      <c r="A20" s="5">
        <v>18</v>
      </c>
      <c r="B20" s="5" t="s">
        <v>107</v>
      </c>
      <c r="C20" s="7" t="s">
        <v>105</v>
      </c>
      <c r="D20" s="5" t="s">
        <v>70</v>
      </c>
      <c r="E20" s="5">
        <v>198</v>
      </c>
      <c r="F20" s="5" t="s">
        <v>89</v>
      </c>
      <c r="G20" s="5"/>
      <c r="H20" s="5" t="s">
        <v>90</v>
      </c>
    </row>
    <row r="21" ht="35.1" customHeight="1" spans="1:8">
      <c r="A21" s="5">
        <v>19</v>
      </c>
      <c r="B21" s="5" t="s">
        <v>108</v>
      </c>
      <c r="C21" s="7" t="s">
        <v>98</v>
      </c>
      <c r="D21" s="5" t="s">
        <v>70</v>
      </c>
      <c r="E21" s="5">
        <v>176</v>
      </c>
      <c r="F21" s="5" t="s">
        <v>99</v>
      </c>
      <c r="G21" s="5"/>
      <c r="H21" s="5" t="s">
        <v>109</v>
      </c>
    </row>
    <row r="22" ht="35.1" customHeight="1" spans="1:8">
      <c r="A22" s="5">
        <v>20</v>
      </c>
      <c r="B22" s="8" t="s">
        <v>110</v>
      </c>
      <c r="C22" s="10" t="s">
        <v>111</v>
      </c>
      <c r="D22" s="8" t="s">
        <v>70</v>
      </c>
      <c r="E22" s="8">
        <v>29</v>
      </c>
      <c r="F22" s="8" t="s">
        <v>112</v>
      </c>
      <c r="G22" s="8"/>
      <c r="H22" s="8" t="s">
        <v>113</v>
      </c>
    </row>
    <row r="23" ht="35.1" customHeight="1" spans="1:8">
      <c r="A23" s="5">
        <v>21</v>
      </c>
      <c r="B23" s="5" t="s">
        <v>114</v>
      </c>
      <c r="C23" s="7" t="s">
        <v>115</v>
      </c>
      <c r="D23" s="5" t="s">
        <v>70</v>
      </c>
      <c r="E23" s="5">
        <v>738</v>
      </c>
      <c r="F23" s="5" t="s">
        <v>89</v>
      </c>
      <c r="G23" s="5"/>
      <c r="H23" s="5" t="s">
        <v>90</v>
      </c>
    </row>
    <row r="24" ht="35.1" customHeight="1" spans="1:8">
      <c r="A24" s="5">
        <v>22</v>
      </c>
      <c r="B24" s="5" t="s">
        <v>116</v>
      </c>
      <c r="C24" s="7" t="s">
        <v>117</v>
      </c>
      <c r="D24" s="5" t="s">
        <v>70</v>
      </c>
      <c r="E24" s="5">
        <v>128</v>
      </c>
      <c r="F24" s="5" t="s">
        <v>99</v>
      </c>
      <c r="G24" s="5"/>
      <c r="H24" s="5" t="s">
        <v>103</v>
      </c>
    </row>
    <row r="25" ht="35.1" customHeight="1" spans="1:8">
      <c r="A25" s="5">
        <v>23</v>
      </c>
      <c r="B25" s="5" t="s">
        <v>118</v>
      </c>
      <c r="C25" s="7" t="s">
        <v>119</v>
      </c>
      <c r="D25" s="5" t="s">
        <v>70</v>
      </c>
      <c r="E25" s="5">
        <v>3954</v>
      </c>
      <c r="F25" s="5" t="s">
        <v>120</v>
      </c>
      <c r="G25" s="5"/>
      <c r="H25" s="5" t="s">
        <v>121</v>
      </c>
    </row>
    <row r="26" ht="35.1" customHeight="1" spans="1:8">
      <c r="A26" s="5">
        <v>24</v>
      </c>
      <c r="B26" s="8" t="s">
        <v>122</v>
      </c>
      <c r="C26" s="10" t="s">
        <v>123</v>
      </c>
      <c r="D26" s="8" t="s">
        <v>70</v>
      </c>
      <c r="E26" s="8">
        <v>189</v>
      </c>
      <c r="F26" s="8" t="s">
        <v>99</v>
      </c>
      <c r="G26" s="8"/>
      <c r="H26" s="8" t="s">
        <v>124</v>
      </c>
    </row>
    <row r="27" ht="35.1" customHeight="1" spans="1:8">
      <c r="A27" s="5">
        <v>25</v>
      </c>
      <c r="B27" s="5" t="s">
        <v>125</v>
      </c>
      <c r="C27" s="7" t="s">
        <v>119</v>
      </c>
      <c r="D27" s="5" t="s">
        <v>70</v>
      </c>
      <c r="E27" s="5">
        <v>4706</v>
      </c>
      <c r="F27" s="5" t="s">
        <v>120</v>
      </c>
      <c r="G27" s="5"/>
      <c r="H27" s="5" t="s">
        <v>126</v>
      </c>
    </row>
    <row r="28" ht="35.1" customHeight="1" spans="1:8">
      <c r="A28" s="5">
        <v>26</v>
      </c>
      <c r="B28" s="5" t="s">
        <v>127</v>
      </c>
      <c r="C28" s="7" t="s">
        <v>119</v>
      </c>
      <c r="D28" s="5" t="s">
        <v>70</v>
      </c>
      <c r="E28" s="5">
        <v>1057</v>
      </c>
      <c r="F28" s="5" t="s">
        <v>120</v>
      </c>
      <c r="G28" s="5"/>
      <c r="H28" s="5" t="s">
        <v>121</v>
      </c>
    </row>
    <row r="29" ht="35.1" customHeight="1" spans="1:8">
      <c r="A29" s="5">
        <v>27</v>
      </c>
      <c r="B29" s="5" t="s">
        <v>128</v>
      </c>
      <c r="C29" s="7" t="s">
        <v>129</v>
      </c>
      <c r="D29" s="5" t="s">
        <v>70</v>
      </c>
      <c r="E29" s="5">
        <v>554</v>
      </c>
      <c r="F29" s="5" t="s">
        <v>112</v>
      </c>
      <c r="G29" s="5"/>
      <c r="H29" s="5" t="s">
        <v>90</v>
      </c>
    </row>
    <row r="30" ht="35.1" customHeight="1" spans="1:8">
      <c r="A30" s="5">
        <v>28</v>
      </c>
      <c r="B30" s="5" t="s">
        <v>130</v>
      </c>
      <c r="C30" s="7" t="s">
        <v>131</v>
      </c>
      <c r="D30" s="5" t="s">
        <v>70</v>
      </c>
      <c r="E30" s="5">
        <v>448</v>
      </c>
      <c r="F30" s="5" t="s">
        <v>89</v>
      </c>
      <c r="G30" s="5"/>
      <c r="H30" s="5" t="s">
        <v>132</v>
      </c>
    </row>
    <row r="31" ht="35.1" customHeight="1" spans="1:8">
      <c r="A31" s="5">
        <v>29</v>
      </c>
      <c r="B31" s="5" t="s">
        <v>133</v>
      </c>
      <c r="C31" s="7" t="s">
        <v>134</v>
      </c>
      <c r="D31" s="5" t="s">
        <v>70</v>
      </c>
      <c r="E31" s="5">
        <v>313</v>
      </c>
      <c r="F31" s="5" t="s">
        <v>89</v>
      </c>
      <c r="G31" s="5"/>
      <c r="H31" s="5" t="s">
        <v>90</v>
      </c>
    </row>
    <row r="32" ht="35.1" customHeight="1" spans="1:8">
      <c r="A32" s="5">
        <v>30</v>
      </c>
      <c r="B32" s="5" t="s">
        <v>135</v>
      </c>
      <c r="C32" s="7" t="s">
        <v>136</v>
      </c>
      <c r="D32" s="5" t="s">
        <v>70</v>
      </c>
      <c r="E32" s="5">
        <v>401</v>
      </c>
      <c r="F32" s="5" t="s">
        <v>89</v>
      </c>
      <c r="G32" s="5"/>
      <c r="H32" s="5" t="s">
        <v>132</v>
      </c>
    </row>
    <row r="33" ht="35.1" customHeight="1" spans="1:8">
      <c r="A33" s="5">
        <v>31</v>
      </c>
      <c r="B33" s="8" t="s">
        <v>137</v>
      </c>
      <c r="C33" s="10" t="s">
        <v>138</v>
      </c>
      <c r="D33" s="8" t="s">
        <v>70</v>
      </c>
      <c r="E33" s="8">
        <v>65</v>
      </c>
      <c r="F33" s="8" t="s">
        <v>99</v>
      </c>
      <c r="G33" s="8"/>
      <c r="H33" s="8" t="s">
        <v>139</v>
      </c>
    </row>
    <row r="34" ht="35.1" customHeight="1" spans="1:8">
      <c r="A34" s="5">
        <v>32</v>
      </c>
      <c r="B34" s="5" t="s">
        <v>140</v>
      </c>
      <c r="C34" s="7" t="s">
        <v>141</v>
      </c>
      <c r="D34" s="5" t="s">
        <v>70</v>
      </c>
      <c r="E34" s="5">
        <v>93</v>
      </c>
      <c r="F34" s="5" t="s">
        <v>99</v>
      </c>
      <c r="G34" s="5"/>
      <c r="H34" s="5" t="s">
        <v>142</v>
      </c>
    </row>
    <row r="35" ht="35.1" customHeight="1" spans="1:8">
      <c r="A35" s="5">
        <v>33</v>
      </c>
      <c r="B35" s="5" t="s">
        <v>143</v>
      </c>
      <c r="C35" s="7" t="s">
        <v>102</v>
      </c>
      <c r="D35" s="5" t="s">
        <v>70</v>
      </c>
      <c r="E35" s="5">
        <v>48</v>
      </c>
      <c r="F35" s="5" t="s">
        <v>99</v>
      </c>
      <c r="G35" s="5"/>
      <c r="H35" s="5" t="s">
        <v>103</v>
      </c>
    </row>
    <row r="36" ht="35.1" customHeight="1" spans="1:8">
      <c r="A36" s="5">
        <v>34</v>
      </c>
      <c r="B36" s="5" t="s">
        <v>144</v>
      </c>
      <c r="C36" s="7" t="s">
        <v>131</v>
      </c>
      <c r="D36" s="5" t="s">
        <v>70</v>
      </c>
      <c r="E36" s="5">
        <v>29</v>
      </c>
      <c r="F36" s="5" t="s">
        <v>89</v>
      </c>
      <c r="G36" s="5"/>
      <c r="H36" s="5" t="s">
        <v>90</v>
      </c>
    </row>
    <row r="37" ht="35.1" customHeight="1" spans="1:8">
      <c r="A37" s="5">
        <v>35</v>
      </c>
      <c r="B37" s="5" t="s">
        <v>145</v>
      </c>
      <c r="C37" s="7" t="s">
        <v>129</v>
      </c>
      <c r="D37" s="5" t="s">
        <v>70</v>
      </c>
      <c r="E37" s="5">
        <v>277</v>
      </c>
      <c r="F37" s="5" t="s">
        <v>112</v>
      </c>
      <c r="G37" s="5"/>
      <c r="H37" s="5" t="s">
        <v>90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第100章</vt:lpstr>
      <vt:lpstr>第200章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2022-11-04T02:42:39Z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A3088E586D4C49198B626B2A1B9A1C64</vt:lpwstr>
  </property>
</Properties>
</file>