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 tabRatio="714" activeTab="2"/>
  </bookViews>
  <sheets>
    <sheet name="汇总" sheetId="1" r:id="rId1"/>
    <sheet name="第100章" sheetId="16" r:id="rId2"/>
    <sheet name="第200章" sheetId="19" r:id="rId3"/>
    <sheet name="Sheet1 (3)" sheetId="17" state="hidden" r:id="rId4"/>
  </sheets>
  <definedNames>
    <definedName name="_xlnm._FilterDatabase" localSheetId="1" hidden="1">第100章!$C$1:$C$10</definedName>
    <definedName name="_xlnm._FilterDatabase" localSheetId="2" hidden="1">第200章!$D$1:$D$134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第200章!$1:$5</definedName>
  </definedNames>
  <calcPr calcId="144525"/>
</workbook>
</file>

<file path=xl/sharedStrings.xml><?xml version="1.0" encoding="utf-8"?>
<sst xmlns="http://schemas.openxmlformats.org/spreadsheetml/2006/main" count="278" uniqueCount="146">
  <si>
    <t>工程量清单汇总表</t>
  </si>
  <si>
    <t>项目名称：龙岩地区高速公路水毁修复工程合同包4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</si>
  <si>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</si>
  <si>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</si>
  <si>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</si>
  <si>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</si>
  <si>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</si>
  <si>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</si>
  <si>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</si>
  <si>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</si>
  <si>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</si>
  <si>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</si>
  <si>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</si>
  <si>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</si>
  <si>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</si>
  <si>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</si>
  <si>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</si>
  <si>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</si>
  <si>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</si>
  <si>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</si>
  <si>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</si>
  <si>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</si>
  <si>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101-1</t>
  </si>
  <si>
    <t>保险费</t>
  </si>
  <si>
    <t>-a</t>
  </si>
  <si>
    <t>工程保险费</t>
  </si>
  <si>
    <t>总额</t>
  </si>
  <si>
    <t>102</t>
  </si>
  <si>
    <t>安全布控</t>
  </si>
  <si>
    <t>清单  第100章  合计   人民币(元)</t>
  </si>
  <si>
    <t>清单     第200章     路基</t>
  </si>
  <si>
    <t>子  目  名  称</t>
  </si>
  <si>
    <t>孔径Ф130mm 4束锚索</t>
  </si>
  <si>
    <t>m</t>
  </si>
  <si>
    <t>C30混凝土框架梁（含泵送砼台班费、运费及高速通行费）</t>
  </si>
  <si>
    <t>a</t>
  </si>
  <si>
    <t>混凝土</t>
  </si>
  <si>
    <t>m3</t>
  </si>
  <si>
    <t>b</t>
  </si>
  <si>
    <t>钢筋</t>
  </si>
  <si>
    <t>t</t>
  </si>
  <si>
    <t>c</t>
  </si>
  <si>
    <t>脚手架</t>
  </si>
  <si>
    <t>m2</t>
  </si>
  <si>
    <t>挂网锚喷防护</t>
  </si>
  <si>
    <t>Ф22锚杆钢筋（含运费、高速通行费）</t>
  </si>
  <si>
    <t>钢筋网（含运费、高速通行费）</t>
  </si>
  <si>
    <t>喷射C20砼（厚12cm）（含泄水管、含砂、石、水泥运费及高速通行费）</t>
  </si>
  <si>
    <t>清除溜塌土方及弃运土方（含高速通行费）</t>
  </si>
  <si>
    <t>C20砼挡墙、护面墙（含商品砼运费及高速通行费）</t>
  </si>
  <si>
    <t>C25砼拱形骨架（含商品砼运费及高速通行费）</t>
  </si>
  <si>
    <t>C20砼水沟修复、截水沟（含商品砼运费及高速通行费）</t>
  </si>
  <si>
    <t>C20现浇砼踏步、流水槽、平台（含商品砼运费及高速通行费）</t>
  </si>
  <si>
    <t>M10水泥砂浆垫层</t>
  </si>
  <si>
    <t>种植灌木</t>
  </si>
  <si>
    <t>株</t>
  </si>
  <si>
    <t>喷播种子</t>
  </si>
  <si>
    <t>边坡仰斜式泄水孔</t>
  </si>
  <si>
    <t>防渗土工膜</t>
  </si>
  <si>
    <t>拆除混凝土护面墙</t>
  </si>
  <si>
    <t>拆除钢筋混凝土框架梁</t>
  </si>
  <si>
    <t>隔离栅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</si>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</sst>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6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Arial Narrow"/>
      <charset val="0"/>
    </font>
    <font>
      <sz val="8"/>
      <color theme="1"/>
      <name val="宋体"/>
      <charset val="134"/>
    </font>
    <font>
      <b/>
      <sz val="10.5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25" applyNumberFormat="0" applyAlignment="0" applyProtection="0">
      <alignment vertical="center"/>
    </xf>
    <xf numFmtId="0" fontId="49" fillId="12" borderId="21" applyNumberFormat="0" applyAlignment="0" applyProtection="0">
      <alignment vertical="center"/>
    </xf>
    <xf numFmtId="0" fontId="50" fillId="13" borderId="26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/>
  </cellStyleXfs>
  <cellXfs count="100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76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177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77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7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176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177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176" fontId="23" fillId="2" borderId="1" xfId="0" applyNumberFormat="1" applyFont="1" applyFill="1" applyBorder="1" applyAlignment="1" applyProtection="1">
      <alignment horizontal="center" vertical="center" wrapText="1"/>
      <protection hidden="1"/>
    </xf>
    <xf numFmtId="177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177" fontId="22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177" fontId="22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5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5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49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2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7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177" fontId="22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22" fillId="0" borderId="8" xfId="0" applyNumberFormat="1" applyFont="1" applyFill="1" applyBorder="1" applyAlignment="1" applyProtection="1">
      <alignment horizontal="right" vertical="center" wrapText="1"/>
      <protection hidden="1"/>
    </xf>
    <xf numFmtId="176" fontId="24" fillId="0" borderId="8" xfId="0" applyNumberFormat="1" applyFont="1" applyFill="1" applyBorder="1" applyAlignment="1" applyProtection="1">
      <alignment horizontal="center" vertical="center" wrapText="1"/>
      <protection hidden="1"/>
    </xf>
    <xf numFmtId="176" fontId="2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177" fontId="1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Fill="1" applyBorder="1" applyProtection="1">
      <alignment vertical="center"/>
      <protection hidden="1"/>
    </xf>
    <xf numFmtId="176" fontId="25" fillId="0" borderId="10" xfId="0" applyNumberFormat="1" applyFont="1" applyFill="1" applyBorder="1" applyAlignment="1" applyProtection="1">
      <alignment horizontal="center" vertical="center"/>
      <protection hidden="1"/>
    </xf>
    <xf numFmtId="176" fontId="24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7" fillId="0" borderId="0" xfId="0" applyFont="1" applyFill="1" applyBorder="1" applyAlignment="1" applyProtection="1">
      <alignment horizontal="left" vertical="top" wrapText="1"/>
      <protection hidden="1"/>
    </xf>
    <xf numFmtId="0" fontId="27" fillId="0" borderId="0" xfId="0" applyFont="1" applyFill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12" xfId="0" applyFont="1" applyFill="1" applyBorder="1" applyAlignment="1" applyProtection="1">
      <alignment horizontal="left" vertical="center" wrapText="1"/>
      <protection hidden="1"/>
    </xf>
    <xf numFmtId="0" fontId="29" fillId="0" borderId="0" xfId="0" applyFont="1" applyFill="1" applyBorder="1" applyAlignment="1" applyProtection="1">
      <alignment horizontal="left" vertical="top" wrapText="1"/>
      <protection hidden="1"/>
    </xf>
    <xf numFmtId="0" fontId="30" fillId="0" borderId="13" xfId="0" applyFont="1" applyFill="1" applyBorder="1" applyAlignment="1" applyProtection="1">
      <alignment horizontal="center" vertical="center" wrapText="1"/>
      <protection hidden="1"/>
    </xf>
    <xf numFmtId="0" fontId="30" fillId="0" borderId="14" xfId="0" applyFont="1" applyFill="1" applyBorder="1" applyAlignment="1" applyProtection="1">
      <alignment horizontal="center" vertical="center" wrapText="1"/>
      <protection hidden="1"/>
    </xf>
    <xf numFmtId="0" fontId="30" fillId="0" borderId="15" xfId="0" applyFont="1" applyFill="1" applyBorder="1" applyAlignment="1" applyProtection="1">
      <alignment horizontal="center" vertical="center" wrapText="1"/>
      <protection hidden="1"/>
    </xf>
    <xf numFmtId="0" fontId="30" fillId="0" borderId="16" xfId="0" applyFont="1" applyFill="1" applyBorder="1" applyAlignment="1" applyProtection="1">
      <alignment horizontal="center" vertical="center" wrapText="1"/>
      <protection hidden="1"/>
    </xf>
    <xf numFmtId="0" fontId="3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17" xfId="0" applyFont="1" applyFill="1" applyBorder="1" applyAlignment="1" applyProtection="1">
      <alignment horizontal="center" vertical="center" wrapText="1"/>
      <protection hidden="1"/>
    </xf>
    <xf numFmtId="176" fontId="3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3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8" xfId="0" applyFont="1" applyFill="1" applyBorder="1" applyAlignment="1" applyProtection="1">
      <alignment horizontal="center" vertical="center" wrapText="1"/>
      <protection hidden="1"/>
    </xf>
    <xf numFmtId="0" fontId="3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9" xfId="0" applyFont="1" applyFill="1" applyBorder="1" applyAlignment="1" applyProtection="1">
      <alignment horizontal="center" vertical="center" wrapText="1"/>
      <protection hidden="1"/>
    </xf>
    <xf numFmtId="0" fontId="32" fillId="0" borderId="20" xfId="0" applyFont="1" applyFill="1" applyBorder="1" applyAlignment="1" applyProtection="1">
      <alignment horizontal="center" vertical="center" wrapText="1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horizontal="right" vertical="center" wrapText="1"/>
      <protection hidden="1"/>
    </xf>
    <xf numFmtId="176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Alignment="1" applyProtection="1">
      <alignment horizontal="left" vertical="center" wrapText="1"/>
      <protection hidden="1"/>
    </xf>
    <xf numFmtId="176" fontId="26" fillId="0" borderId="0" xfId="0" applyNumberFormat="1" applyFont="1" applyFill="1" applyProtection="1">
      <alignment vertical="center"/>
    </xf>
    <xf numFmtId="0" fontId="3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2"/>
  <sheetViews>
    <sheetView zoomScale="145" zoomScaleNormal="145" topLeftCell="A6" workbookViewId="0">
      <selection activeCell="B2" sqref="B2:F8"/>
    </sheetView>
  </sheetViews>
  <sheetFormatPr defaultColWidth="9" defaultRowHeight="14" outlineLevelCol="7"/>
  <cols>
    <col min="1" max="1" width="1.5" style="74" customWidth="1"/>
    <col min="2" max="2" width="10.8727272727273" style="74" customWidth="1"/>
    <col min="3" max="3" width="10.6272727272727" style="74" customWidth="1"/>
    <col min="4" max="4" width="25.6272727272727" style="74" customWidth="1"/>
    <col min="5" max="5" width="17.2545454545455" style="74" customWidth="1"/>
    <col min="6" max="6" width="16.8727272727273" style="74" customWidth="1"/>
    <col min="7" max="7" width="0.872727272727273" style="74" customWidth="1"/>
    <col min="8" max="8" width="11.8727272727273" style="74" customWidth="1"/>
    <col min="9" max="16384" width="9" style="74"/>
  </cols>
  <sheetData>
    <row r="1" spans="1:6">
      <c r="A1" s="75"/>
      <c r="B1" s="75"/>
      <c r="C1" s="75"/>
      <c r="D1" s="75"/>
      <c r="E1" s="75"/>
      <c r="F1" s="76"/>
    </row>
    <row r="2" ht="24.95" customHeight="1" spans="1:6">
      <c r="A2" s="75"/>
      <c r="B2" s="77" t="s">
        <v>0</v>
      </c>
      <c r="C2" s="77"/>
      <c r="D2" s="77"/>
      <c r="E2" s="77"/>
      <c r="F2" s="77"/>
    </row>
    <row r="3" ht="24.95" customHeight="1" spans="1:6">
      <c r="A3" s="75"/>
      <c r="B3" s="78" t="s">
        <v>1</v>
      </c>
      <c r="C3" s="78"/>
      <c r="D3" s="78"/>
      <c r="E3" s="78"/>
      <c r="F3" s="78"/>
    </row>
    <row r="4" s="73" customFormat="1" ht="35.1" customHeight="1" spans="1:6">
      <c r="A4" s="79"/>
      <c r="B4" s="80" t="s">
        <v>2</v>
      </c>
      <c r="C4" s="81" t="s">
        <v>3</v>
      </c>
      <c r="D4" s="81" t="s">
        <v>4</v>
      </c>
      <c r="E4" s="82" t="s">
        <v>5</v>
      </c>
      <c r="F4" s="83" t="s">
        <v>6</v>
      </c>
    </row>
    <row r="5" s="73" customFormat="1" ht="35.1" customHeight="1" spans="1:6">
      <c r="A5" s="79"/>
      <c r="B5" s="84">
        <v>1</v>
      </c>
      <c r="C5" s="85">
        <v>100</v>
      </c>
      <c r="D5" s="86" t="s">
        <v>7</v>
      </c>
      <c r="E5" s="87">
        <f>第100章!G10</f>
        <v>64453</v>
      </c>
      <c r="F5" s="88"/>
    </row>
    <row r="6" s="73" customFormat="1" ht="35.1" customHeight="1" spans="1:6">
      <c r="A6" s="79"/>
      <c r="B6" s="84">
        <v>2</v>
      </c>
      <c r="C6" s="85">
        <v>200</v>
      </c>
      <c r="D6" s="86" t="s">
        <v>8</v>
      </c>
      <c r="E6" s="87">
        <f>第200章!G28</f>
        <v>2277527</v>
      </c>
      <c r="F6" s="88"/>
    </row>
    <row r="7" s="73" customFormat="1" ht="35.1" customHeight="1" spans="1:6">
      <c r="A7" s="79"/>
      <c r="B7" s="84">
        <v>3</v>
      </c>
      <c r="C7" s="89" t="s">
        <v>9</v>
      </c>
      <c r="D7" s="86"/>
      <c r="E7" s="87">
        <f>SUM(E5:E6)</f>
        <v>2341980</v>
      </c>
      <c r="F7" s="88"/>
    </row>
    <row r="8" s="73" customFormat="1" ht="35.1" customHeight="1" spans="1:6">
      <c r="A8" s="79"/>
      <c r="B8" s="90">
        <v>4</v>
      </c>
      <c r="C8" s="91" t="s">
        <v>10</v>
      </c>
      <c r="D8" s="92"/>
      <c r="E8" s="93">
        <f>E7</f>
        <v>2341980</v>
      </c>
      <c r="F8" s="93"/>
    </row>
    <row r="9" s="73" customFormat="1" ht="17.5" spans="1:7">
      <c r="A9" s="79"/>
      <c r="B9" s="94"/>
      <c r="C9" s="95"/>
      <c r="D9" s="95"/>
      <c r="E9" s="96"/>
      <c r="F9" s="97"/>
      <c r="G9" s="98"/>
    </row>
    <row r="10" s="73" customFormat="1" ht="21" spans="5:8">
      <c r="E10" s="99"/>
      <c r="H10" s="98"/>
    </row>
    <row r="11" s="73" customFormat="1" ht="17.5" spans="6:6">
      <c r="F11" s="98"/>
    </row>
    <row r="12" s="73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0"/>
  <sheetViews>
    <sheetView zoomScale="145" zoomScaleNormal="145" topLeftCell="A6" workbookViewId="0">
      <selection activeCell="B1" sqref="B1:I10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39" t="s">
        <v>11</v>
      </c>
      <c r="C1" s="39"/>
      <c r="D1" s="39"/>
      <c r="E1" s="39"/>
      <c r="F1" s="39"/>
      <c r="G1" s="40"/>
      <c r="H1" s="39"/>
      <c r="I1" s="39"/>
    </row>
    <row r="2" s="13" customFormat="1" ht="20.1" customHeight="1" spans="2:9">
      <c r="B2" s="41" t="str">
        <f>汇总!B3</f>
        <v>项目名称：龙岩地区高速公路水毁修复工程合同包4</v>
      </c>
      <c r="C2" s="41"/>
      <c r="D2" s="41"/>
      <c r="E2" s="41"/>
      <c r="F2" s="41"/>
      <c r="G2" s="41"/>
      <c r="H2" s="41"/>
      <c r="I2" s="41"/>
    </row>
    <row r="3" s="13" customFormat="1" ht="24.95" customHeight="1" spans="2:9">
      <c r="B3" s="42" t="s">
        <v>12</v>
      </c>
      <c r="C3" s="43"/>
      <c r="D3" s="43"/>
      <c r="E3" s="43"/>
      <c r="F3" s="43"/>
      <c r="G3" s="43"/>
      <c r="H3" s="43"/>
      <c r="I3" s="67"/>
    </row>
    <row r="4" s="14" customFormat="1" ht="20.1" customHeight="1" spans="2:9">
      <c r="B4" s="44" t="s">
        <v>13</v>
      </c>
      <c r="C4" s="45"/>
      <c r="D4" s="46" t="s">
        <v>14</v>
      </c>
      <c r="E4" s="46" t="s">
        <v>15</v>
      </c>
      <c r="F4" s="47" t="s">
        <v>16</v>
      </c>
      <c r="G4" s="48"/>
      <c r="H4" s="46" t="s">
        <v>17</v>
      </c>
      <c r="I4" s="68"/>
    </row>
    <row r="5" s="14" customFormat="1" ht="20.1" customHeight="1" spans="2:10">
      <c r="B5" s="44"/>
      <c r="C5" s="49"/>
      <c r="D5" s="46"/>
      <c r="E5" s="46"/>
      <c r="F5" s="47" t="s">
        <v>18</v>
      </c>
      <c r="G5" s="48" t="s">
        <v>19</v>
      </c>
      <c r="H5" s="50" t="s">
        <v>18</v>
      </c>
      <c r="I5" s="69" t="s">
        <v>19</v>
      </c>
      <c r="J5"/>
    </row>
    <row r="6" s="14" customFormat="1" ht="24.95" customHeight="1" spans="2:10">
      <c r="B6" s="51">
        <v>101</v>
      </c>
      <c r="C6" s="52" t="s">
        <v>20</v>
      </c>
      <c r="D6" s="52" t="s">
        <v>21</v>
      </c>
      <c r="E6" s="53"/>
      <c r="F6" s="54"/>
      <c r="G6" s="55"/>
      <c r="H6" s="56"/>
      <c r="I6" s="70"/>
      <c r="J6"/>
    </row>
    <row r="7" s="14" customFormat="1" ht="24.95" customHeight="1" spans="2:10">
      <c r="B7" s="57" t="s">
        <v>22</v>
      </c>
      <c r="C7" s="52" t="s">
        <v>23</v>
      </c>
      <c r="D7" s="52" t="s">
        <v>21</v>
      </c>
      <c r="E7" s="53"/>
      <c r="F7" s="54"/>
      <c r="G7" s="55"/>
      <c r="H7" s="56"/>
      <c r="I7" s="70"/>
      <c r="J7"/>
    </row>
    <row r="8" s="14" customFormat="1" ht="24.95" customHeight="1" spans="2:10">
      <c r="B8" s="58" t="s">
        <v>24</v>
      </c>
      <c r="C8" s="53" t="s">
        <v>25</v>
      </c>
      <c r="D8" s="53" t="s">
        <v>26</v>
      </c>
      <c r="E8" s="53">
        <v>1</v>
      </c>
      <c r="F8" s="59">
        <v>9332</v>
      </c>
      <c r="G8" s="59">
        <f>ROUND(E8*F8,0)</f>
        <v>9332</v>
      </c>
      <c r="H8" s="60"/>
      <c r="I8" s="71"/>
      <c r="J8"/>
    </row>
    <row r="9" s="14" customFormat="1" ht="24.95" customHeight="1" spans="2:10">
      <c r="B9" s="58" t="s">
        <v>27</v>
      </c>
      <c r="C9" s="52" t="s">
        <v>28</v>
      </c>
      <c r="D9" s="53" t="s">
        <v>26</v>
      </c>
      <c r="E9" s="53">
        <v>1</v>
      </c>
      <c r="F9" s="59">
        <v>55121</v>
      </c>
      <c r="G9" s="59">
        <f>ROUND(E9*F9,0)</f>
        <v>55121</v>
      </c>
      <c r="H9" s="60"/>
      <c r="I9" s="71"/>
      <c r="J9"/>
    </row>
    <row r="10" s="14" customFormat="1" ht="24.95" customHeight="1" spans="2:10">
      <c r="B10" s="61" t="s">
        <v>29</v>
      </c>
      <c r="C10" s="62"/>
      <c r="D10" s="62"/>
      <c r="E10" s="63"/>
      <c r="F10" s="64"/>
      <c r="G10" s="65">
        <f>ROUND(SUM(G6:G9),0)</f>
        <v>64453</v>
      </c>
      <c r="H10" s="66"/>
      <c r="I10" s="72"/>
      <c r="J10"/>
    </row>
  </sheetData>
  <autoFilter ref="C1:C10">
    <extLst/>
  </autoFilter>
  <mergeCells count="10">
    <mergeCell ref="B1:I1"/>
    <mergeCell ref="B2:I2"/>
    <mergeCell ref="B3:I3"/>
    <mergeCell ref="F4:G4"/>
    <mergeCell ref="H4:I4"/>
    <mergeCell ref="B10:E10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28"/>
  <sheetViews>
    <sheetView tabSelected="1" zoomScale="130" zoomScaleNormal="130" topLeftCell="A17" workbookViewId="0">
      <selection activeCell="B1" sqref="B1:I28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2" width="9" style="15"/>
    <col min="13" max="13" width="12.8181818181818" style="15"/>
    <col min="14" max="16384" width="9" style="15"/>
  </cols>
  <sheetData>
    <row r="1" s="12" customFormat="1" ht="24.95" customHeight="1" spans="2:9">
      <c r="B1" s="17" t="s">
        <v>11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项目名称：龙岩地区高速公路水毁修复工程合同包4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30</v>
      </c>
      <c r="C3" s="20"/>
      <c r="D3" s="20"/>
      <c r="E3" s="20"/>
      <c r="F3" s="20"/>
      <c r="G3" s="20"/>
      <c r="H3" s="20"/>
      <c r="I3" s="20"/>
    </row>
    <row r="4" s="14" customFormat="1" ht="20.1" customHeight="1" spans="2:9">
      <c r="B4" s="21" t="s">
        <v>13</v>
      </c>
      <c r="C4" s="21" t="s">
        <v>31</v>
      </c>
      <c r="D4" s="21" t="s">
        <v>14</v>
      </c>
      <c r="E4" s="21" t="s">
        <v>15</v>
      </c>
      <c r="F4" s="22" t="s">
        <v>16</v>
      </c>
      <c r="G4" s="23"/>
      <c r="H4" s="21" t="s">
        <v>17</v>
      </c>
      <c r="I4" s="21"/>
    </row>
    <row r="5" s="14" customFormat="1" ht="20.1" customHeight="1" spans="2:10">
      <c r="B5" s="21"/>
      <c r="C5" s="21"/>
      <c r="D5" s="21"/>
      <c r="E5" s="21"/>
      <c r="F5" s="22" t="s">
        <v>18</v>
      </c>
      <c r="G5" s="23" t="s">
        <v>19</v>
      </c>
      <c r="H5" s="24" t="s">
        <v>18</v>
      </c>
      <c r="I5" s="22" t="s">
        <v>19</v>
      </c>
      <c r="J5"/>
    </row>
    <row r="6" s="14" customFormat="1" ht="20.1" customHeight="1" spans="2:10">
      <c r="B6" s="21">
        <v>201</v>
      </c>
      <c r="C6" s="25" t="s">
        <v>32</v>
      </c>
      <c r="D6" s="26" t="s">
        <v>33</v>
      </c>
      <c r="E6" s="27">
        <v>962</v>
      </c>
      <c r="F6" s="28">
        <v>227</v>
      </c>
      <c r="G6" s="29">
        <f t="shared" ref="G6:G10" si="0">ROUND(F6*E6,0)</f>
        <v>218374</v>
      </c>
      <c r="H6" s="24"/>
      <c r="I6" s="22"/>
      <c r="J6"/>
    </row>
    <row r="7" s="14" customFormat="1" ht="20.1" customHeight="1" spans="2:10">
      <c r="B7" s="30">
        <v>202</v>
      </c>
      <c r="C7" s="25" t="s">
        <v>34</v>
      </c>
      <c r="D7" s="31"/>
      <c r="E7" s="25"/>
      <c r="F7" s="32"/>
      <c r="G7" s="33"/>
      <c r="H7" s="34"/>
      <c r="I7" s="33"/>
      <c r="J7"/>
    </row>
    <row r="8" s="14" customFormat="1" ht="20.1" customHeight="1" spans="2:10">
      <c r="B8" s="30" t="s">
        <v>35</v>
      </c>
      <c r="C8" s="26" t="s">
        <v>36</v>
      </c>
      <c r="D8" s="26" t="s">
        <v>37</v>
      </c>
      <c r="E8" s="27">
        <v>107.3</v>
      </c>
      <c r="F8" s="28">
        <v>939.31</v>
      </c>
      <c r="G8" s="29">
        <f t="shared" si="0"/>
        <v>100788</v>
      </c>
      <c r="H8" s="34"/>
      <c r="I8" s="33"/>
      <c r="J8"/>
    </row>
    <row r="9" s="14" customFormat="1" ht="20.1" customHeight="1" spans="2:10">
      <c r="B9" s="30" t="s">
        <v>38</v>
      </c>
      <c r="C9" s="26" t="s">
        <v>39</v>
      </c>
      <c r="D9" s="31" t="s">
        <v>40</v>
      </c>
      <c r="E9" s="25">
        <v>14.626</v>
      </c>
      <c r="F9" s="28">
        <v>7134.7</v>
      </c>
      <c r="G9" s="29">
        <f t="shared" si="0"/>
        <v>104352</v>
      </c>
      <c r="H9" s="34"/>
      <c r="I9" s="33"/>
      <c r="J9"/>
    </row>
    <row r="10" s="14" customFormat="1" ht="20.1" customHeight="1" spans="2:10">
      <c r="B10" s="30" t="s">
        <v>41</v>
      </c>
      <c r="C10" s="26" t="s">
        <v>42</v>
      </c>
      <c r="D10" s="26" t="s">
        <v>43</v>
      </c>
      <c r="E10" s="27">
        <v>928</v>
      </c>
      <c r="F10" s="28">
        <v>16.83</v>
      </c>
      <c r="G10" s="29">
        <f t="shared" si="0"/>
        <v>15618</v>
      </c>
      <c r="H10" s="34"/>
      <c r="I10" s="33"/>
      <c r="J10"/>
    </row>
    <row r="11" s="14" customFormat="1" ht="20.1" customHeight="1" spans="2:10">
      <c r="B11" s="30">
        <v>203</v>
      </c>
      <c r="C11" s="25" t="s">
        <v>44</v>
      </c>
      <c r="D11" s="31"/>
      <c r="E11" s="25"/>
      <c r="F11" s="28"/>
      <c r="G11" s="33"/>
      <c r="H11" s="34"/>
      <c r="I11" s="33"/>
      <c r="J11"/>
    </row>
    <row r="12" s="14" customFormat="1" ht="20.1" customHeight="1" spans="2:10">
      <c r="B12" s="30" t="s">
        <v>35</v>
      </c>
      <c r="C12" s="25" t="s">
        <v>45</v>
      </c>
      <c r="D12" s="26" t="s">
        <v>33</v>
      </c>
      <c r="E12" s="25">
        <v>1723.5</v>
      </c>
      <c r="F12" s="28">
        <v>63.93</v>
      </c>
      <c r="G12" s="29">
        <f>ROUND(F12*E12,0)</f>
        <v>110183</v>
      </c>
      <c r="H12" s="34"/>
      <c r="I12" s="33"/>
      <c r="J12"/>
    </row>
    <row r="13" s="14" customFormat="1" ht="20.1" customHeight="1" spans="2:10">
      <c r="B13" s="30" t="s">
        <v>38</v>
      </c>
      <c r="C13" s="25" t="s">
        <v>46</v>
      </c>
      <c r="D13" s="26" t="s">
        <v>40</v>
      </c>
      <c r="E13" s="25">
        <v>4.818</v>
      </c>
      <c r="F13" s="28">
        <v>7748.24</v>
      </c>
      <c r="G13" s="29">
        <f t="shared" ref="G13:G27" si="1">ROUND(F13*E13,0)</f>
        <v>37331</v>
      </c>
      <c r="H13" s="34"/>
      <c r="I13" s="33"/>
      <c r="J13"/>
    </row>
    <row r="14" s="14" customFormat="1" ht="20.1" customHeight="1" spans="2:10">
      <c r="B14" s="30" t="s">
        <v>41</v>
      </c>
      <c r="C14" s="25" t="s">
        <v>47</v>
      </c>
      <c r="D14" s="26" t="s">
        <v>43</v>
      </c>
      <c r="E14" s="25">
        <v>1055.83</v>
      </c>
      <c r="F14" s="28">
        <v>126.92</v>
      </c>
      <c r="G14" s="29">
        <f t="shared" si="1"/>
        <v>134006</v>
      </c>
      <c r="H14" s="34"/>
      <c r="I14" s="33"/>
      <c r="J14"/>
    </row>
    <row r="15" s="14" customFormat="1" ht="20.1" customHeight="1" spans="2:10">
      <c r="B15" s="30">
        <v>204</v>
      </c>
      <c r="C15" s="26" t="s">
        <v>48</v>
      </c>
      <c r="D15" s="26" t="s">
        <v>37</v>
      </c>
      <c r="E15" s="25">
        <f>512+210.6+656+110.2+2661.1</f>
        <v>4149.9</v>
      </c>
      <c r="F15" s="28">
        <v>39.95</v>
      </c>
      <c r="G15" s="29">
        <f t="shared" si="1"/>
        <v>165789</v>
      </c>
      <c r="H15" s="34"/>
      <c r="I15" s="33"/>
      <c r="J15"/>
    </row>
    <row r="16" s="14" customFormat="1" ht="20.1" customHeight="1" spans="2:10">
      <c r="B16" s="30">
        <v>205</v>
      </c>
      <c r="C16" s="26" t="s">
        <v>49</v>
      </c>
      <c r="D16" s="26" t="s">
        <v>37</v>
      </c>
      <c r="E16" s="25">
        <f>96.4+555.1+141.2</f>
        <v>792.7</v>
      </c>
      <c r="F16" s="28">
        <v>824.68</v>
      </c>
      <c r="G16" s="29">
        <f t="shared" si="1"/>
        <v>653724</v>
      </c>
      <c r="H16" s="34"/>
      <c r="I16" s="33"/>
      <c r="J16"/>
    </row>
    <row r="17" s="14" customFormat="1" ht="20.1" customHeight="1" spans="2:10">
      <c r="B17" s="30">
        <v>206</v>
      </c>
      <c r="C17" s="25" t="s">
        <v>50</v>
      </c>
      <c r="D17" s="26" t="s">
        <v>37</v>
      </c>
      <c r="E17" s="25">
        <f>41.9+127.1+198.4</f>
        <v>367.4</v>
      </c>
      <c r="F17" s="28">
        <v>913.21</v>
      </c>
      <c r="G17" s="29">
        <f t="shared" si="1"/>
        <v>335513</v>
      </c>
      <c r="H17" s="34"/>
      <c r="I17" s="33"/>
      <c r="J17"/>
    </row>
    <row r="18" s="14" customFormat="1" ht="20.1" customHeight="1" spans="2:10">
      <c r="B18" s="30">
        <v>207</v>
      </c>
      <c r="C18" s="25" t="s">
        <v>51</v>
      </c>
      <c r="D18" s="26" t="s">
        <v>37</v>
      </c>
      <c r="E18" s="25">
        <f>4.9+57.6</f>
        <v>62.5</v>
      </c>
      <c r="F18" s="28">
        <v>758.99</v>
      </c>
      <c r="G18" s="29">
        <f t="shared" si="1"/>
        <v>47437</v>
      </c>
      <c r="H18" s="34"/>
      <c r="I18" s="33"/>
      <c r="J18"/>
    </row>
    <row r="19" s="14" customFormat="1" ht="20.1" customHeight="1" spans="2:10">
      <c r="B19" s="30">
        <v>208</v>
      </c>
      <c r="C19" s="31" t="s">
        <v>52</v>
      </c>
      <c r="D19" s="26" t="s">
        <v>37</v>
      </c>
      <c r="E19" s="25">
        <f>25.2+6.6+19.36</f>
        <v>51.16</v>
      </c>
      <c r="F19" s="28">
        <v>796.19</v>
      </c>
      <c r="G19" s="29">
        <f t="shared" si="1"/>
        <v>40733</v>
      </c>
      <c r="H19" s="34"/>
      <c r="I19" s="33"/>
      <c r="J19"/>
    </row>
    <row r="20" s="14" customFormat="1" ht="20.1" customHeight="1" spans="2:10">
      <c r="B20" s="30">
        <v>209</v>
      </c>
      <c r="C20" s="25" t="s">
        <v>53</v>
      </c>
      <c r="D20" s="26" t="s">
        <v>37</v>
      </c>
      <c r="E20" s="25">
        <v>3</v>
      </c>
      <c r="F20" s="28">
        <v>536.67</v>
      </c>
      <c r="G20" s="29">
        <f t="shared" si="1"/>
        <v>1610</v>
      </c>
      <c r="H20" s="34"/>
      <c r="I20" s="33"/>
      <c r="J20"/>
    </row>
    <row r="21" s="14" customFormat="1" ht="20.1" customHeight="1" spans="2:10">
      <c r="B21" s="30">
        <v>210</v>
      </c>
      <c r="C21" s="26" t="s">
        <v>54</v>
      </c>
      <c r="D21" s="26" t="s">
        <v>55</v>
      </c>
      <c r="E21" s="27">
        <f>155+155+229</f>
        <v>539</v>
      </c>
      <c r="F21" s="28">
        <v>30.84</v>
      </c>
      <c r="G21" s="29">
        <f t="shared" si="1"/>
        <v>16623</v>
      </c>
      <c r="H21" s="34"/>
      <c r="I21" s="33"/>
      <c r="J21"/>
    </row>
    <row r="22" s="14" customFormat="1" ht="20.1" customHeight="1" spans="2:10">
      <c r="B22" s="30">
        <v>211</v>
      </c>
      <c r="C22" s="26" t="s">
        <v>56</v>
      </c>
      <c r="D22" s="26" t="s">
        <v>43</v>
      </c>
      <c r="E22" s="27">
        <f>618.3+918.9+618.3</f>
        <v>2155.5</v>
      </c>
      <c r="F22" s="28">
        <v>14.05</v>
      </c>
      <c r="G22" s="29">
        <f t="shared" si="1"/>
        <v>30285</v>
      </c>
      <c r="H22" s="34"/>
      <c r="I22" s="33"/>
      <c r="J22"/>
    </row>
    <row r="23" s="14" customFormat="1" ht="20.1" customHeight="1" spans="2:10">
      <c r="B23" s="30">
        <v>212</v>
      </c>
      <c r="C23" s="25" t="s">
        <v>57</v>
      </c>
      <c r="D23" s="26" t="s">
        <v>33</v>
      </c>
      <c r="E23" s="25">
        <f>930+405</f>
        <v>1335</v>
      </c>
      <c r="F23" s="28">
        <v>127.64</v>
      </c>
      <c r="G23" s="29">
        <f t="shared" si="1"/>
        <v>170399</v>
      </c>
      <c r="H23" s="34"/>
      <c r="I23" s="33"/>
      <c r="J23"/>
    </row>
    <row r="24" s="14" customFormat="1" ht="24.95" customHeight="1" spans="2:9">
      <c r="B24" s="30">
        <v>213</v>
      </c>
      <c r="C24" s="35" t="s">
        <v>58</v>
      </c>
      <c r="D24" s="26" t="s">
        <v>43</v>
      </c>
      <c r="E24" s="25">
        <v>252</v>
      </c>
      <c r="F24" s="28">
        <v>12.52</v>
      </c>
      <c r="G24" s="29">
        <f t="shared" si="1"/>
        <v>3155</v>
      </c>
      <c r="H24" s="36"/>
      <c r="I24" s="36"/>
    </row>
    <row r="25" s="14" customFormat="1" ht="24.95" customHeight="1" spans="2:9">
      <c r="B25" s="30">
        <v>214</v>
      </c>
      <c r="C25" s="35" t="s">
        <v>59</v>
      </c>
      <c r="D25" s="26" t="s">
        <v>37</v>
      </c>
      <c r="E25" s="28">
        <v>120</v>
      </c>
      <c r="F25" s="28">
        <v>667.38</v>
      </c>
      <c r="G25" s="29">
        <f t="shared" si="1"/>
        <v>80086</v>
      </c>
      <c r="H25" s="36"/>
      <c r="I25" s="36"/>
    </row>
    <row r="26" s="14" customFormat="1" ht="24.95" customHeight="1" spans="2:9">
      <c r="B26" s="30">
        <v>215</v>
      </c>
      <c r="C26" s="35" t="s">
        <v>60</v>
      </c>
      <c r="D26" s="26" t="s">
        <v>37</v>
      </c>
      <c r="E26" s="28">
        <v>12</v>
      </c>
      <c r="F26" s="28">
        <v>781.25</v>
      </c>
      <c r="G26" s="29">
        <f t="shared" si="1"/>
        <v>9375</v>
      </c>
      <c r="H26" s="36"/>
      <c r="I26" s="36"/>
    </row>
    <row r="27" s="14" customFormat="1" ht="24.95" customHeight="1" spans="2:9">
      <c r="B27" s="30">
        <v>216</v>
      </c>
      <c r="C27" s="35" t="s">
        <v>61</v>
      </c>
      <c r="D27" s="26" t="s">
        <v>33</v>
      </c>
      <c r="E27" s="25">
        <v>50</v>
      </c>
      <c r="F27" s="28">
        <v>42.92</v>
      </c>
      <c r="G27" s="29">
        <f t="shared" si="1"/>
        <v>2146</v>
      </c>
      <c r="H27" s="36"/>
      <c r="I27" s="36"/>
    </row>
    <row r="28" s="14" customFormat="1" ht="24.95" customHeight="1" spans="2:9">
      <c r="B28" s="35" t="s">
        <v>62</v>
      </c>
      <c r="C28" s="35"/>
      <c r="D28" s="35"/>
      <c r="E28" s="37"/>
      <c r="F28" s="38"/>
      <c r="G28" s="36">
        <f>SUM(G6:G27)</f>
        <v>2277527</v>
      </c>
      <c r="H28" s="36"/>
      <c r="I28" s="36"/>
    </row>
  </sheetData>
  <autoFilter ref="D1:D134">
    <extLst/>
  </autoFilter>
  <mergeCells count="10">
    <mergeCell ref="B1:I1"/>
    <mergeCell ref="B2:I2"/>
    <mergeCell ref="B3:I3"/>
    <mergeCell ref="F4:G4"/>
    <mergeCell ref="H4:I4"/>
    <mergeCell ref="B28:E28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L14" sqref="L14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63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64</v>
      </c>
      <c r="C2" s="3" t="s">
        <v>65</v>
      </c>
      <c r="D2" s="3" t="s">
        <v>14</v>
      </c>
      <c r="E2" s="3" t="s">
        <v>15</v>
      </c>
      <c r="F2" s="4" t="s">
        <v>66</v>
      </c>
      <c r="G2" s="4" t="s">
        <v>67</v>
      </c>
      <c r="H2" s="3" t="s">
        <v>68</v>
      </c>
    </row>
    <row r="3" ht="24.95" customHeight="1" spans="1:8">
      <c r="A3" s="5">
        <v>1</v>
      </c>
      <c r="B3" s="6" t="s">
        <v>69</v>
      </c>
      <c r="C3" s="7" t="s">
        <v>70</v>
      </c>
      <c r="D3" s="5" t="s">
        <v>55</v>
      </c>
      <c r="E3" s="5">
        <f>1666*25</f>
        <v>41650</v>
      </c>
      <c r="F3" s="5" t="s">
        <v>71</v>
      </c>
      <c r="G3" s="5"/>
      <c r="H3" s="5" t="s">
        <v>72</v>
      </c>
    </row>
    <row r="4" ht="24.95" customHeight="1" spans="1:8">
      <c r="A4" s="5">
        <v>2</v>
      </c>
      <c r="B4" s="6" t="s">
        <v>73</v>
      </c>
      <c r="C4" s="7" t="s">
        <v>70</v>
      </c>
      <c r="D4" s="8" t="s">
        <v>55</v>
      </c>
      <c r="E4" s="5">
        <f>695*25</f>
        <v>17375</v>
      </c>
      <c r="F4" s="5" t="s">
        <v>71</v>
      </c>
      <c r="G4" s="5"/>
      <c r="H4" s="5" t="s">
        <v>72</v>
      </c>
    </row>
    <row r="5" ht="24.95" customHeight="1" spans="1:8">
      <c r="A5" s="5">
        <v>3</v>
      </c>
      <c r="B5" s="9" t="s">
        <v>74</v>
      </c>
      <c r="C5" s="10" t="s">
        <v>75</v>
      </c>
      <c r="D5" s="8" t="s">
        <v>55</v>
      </c>
      <c r="E5" s="8">
        <f>3265*36</f>
        <v>117540</v>
      </c>
      <c r="F5" s="8" t="s">
        <v>71</v>
      </c>
      <c r="G5" s="8"/>
      <c r="H5" s="8" t="s">
        <v>72</v>
      </c>
    </row>
    <row r="6" ht="24.95" customHeight="1" spans="1:8">
      <c r="A6" s="5">
        <v>4</v>
      </c>
      <c r="B6" s="6" t="s">
        <v>76</v>
      </c>
      <c r="C6" s="7" t="s">
        <v>70</v>
      </c>
      <c r="D6" s="5" t="s">
        <v>55</v>
      </c>
      <c r="E6" s="5">
        <f>5382*25</f>
        <v>134550</v>
      </c>
      <c r="F6" s="5" t="s">
        <v>71</v>
      </c>
      <c r="G6" s="5"/>
      <c r="H6" s="5" t="s">
        <v>72</v>
      </c>
    </row>
    <row r="7" ht="24.95" customHeight="1" spans="1:8">
      <c r="A7" s="5">
        <v>5</v>
      </c>
      <c r="B7" s="6" t="s">
        <v>77</v>
      </c>
      <c r="C7" s="7" t="s">
        <v>75</v>
      </c>
      <c r="D7" s="5" t="s">
        <v>55</v>
      </c>
      <c r="E7" s="11">
        <f>4658*36</f>
        <v>167688</v>
      </c>
      <c r="F7" s="5" t="s">
        <v>71</v>
      </c>
      <c r="G7" s="5"/>
      <c r="H7" s="5" t="s">
        <v>72</v>
      </c>
    </row>
    <row r="8" ht="24.95" customHeight="1" spans="1:8">
      <c r="A8" s="5">
        <v>6</v>
      </c>
      <c r="B8" s="9" t="s">
        <v>78</v>
      </c>
      <c r="C8" s="10" t="s">
        <v>70</v>
      </c>
      <c r="D8" s="8" t="s">
        <v>55</v>
      </c>
      <c r="E8" s="8">
        <f>5553*25</f>
        <v>138825</v>
      </c>
      <c r="F8" s="8" t="s">
        <v>71</v>
      </c>
      <c r="G8" s="8"/>
      <c r="H8" s="8" t="s">
        <v>72</v>
      </c>
    </row>
    <row r="9" ht="24.95" customHeight="1" spans="1:8">
      <c r="A9" s="5">
        <v>7</v>
      </c>
      <c r="B9" s="9" t="s">
        <v>79</v>
      </c>
      <c r="C9" s="10" t="s">
        <v>80</v>
      </c>
      <c r="D9" s="5" t="s">
        <v>55</v>
      </c>
      <c r="E9" s="8">
        <f>498*36</f>
        <v>17928</v>
      </c>
      <c r="F9" s="8" t="s">
        <v>71</v>
      </c>
      <c r="G9" s="8"/>
      <c r="H9" s="8" t="s">
        <v>72</v>
      </c>
    </row>
    <row r="10" ht="24.95" customHeight="1" spans="1:8">
      <c r="A10" s="5">
        <v>8</v>
      </c>
      <c r="B10" s="6" t="s">
        <v>81</v>
      </c>
      <c r="C10" s="7" t="s">
        <v>70</v>
      </c>
      <c r="D10" s="5" t="s">
        <v>55</v>
      </c>
      <c r="E10" s="5">
        <f>1474*25</f>
        <v>36850</v>
      </c>
      <c r="F10" s="5" t="s">
        <v>71</v>
      </c>
      <c r="G10" s="5"/>
      <c r="H10" s="5" t="s">
        <v>72</v>
      </c>
    </row>
    <row r="11" ht="24.95" customHeight="1" spans="1:8">
      <c r="A11" s="5">
        <v>9</v>
      </c>
      <c r="B11" s="6" t="s">
        <v>82</v>
      </c>
      <c r="C11" s="7" t="s">
        <v>83</v>
      </c>
      <c r="D11" s="5" t="s">
        <v>55</v>
      </c>
      <c r="E11" s="5">
        <f>412*49</f>
        <v>20188</v>
      </c>
      <c r="F11" s="5" t="s">
        <v>71</v>
      </c>
      <c r="G11" s="5"/>
      <c r="H11" s="5" t="s">
        <v>72</v>
      </c>
    </row>
    <row r="12" ht="24.95" customHeight="1" spans="1:8">
      <c r="A12" s="5">
        <v>10</v>
      </c>
      <c r="B12" s="8" t="s">
        <v>84</v>
      </c>
      <c r="C12" s="10" t="s">
        <v>85</v>
      </c>
      <c r="D12" s="8" t="s">
        <v>86</v>
      </c>
      <c r="E12" s="8">
        <v>12974</v>
      </c>
      <c r="F12" s="8" t="s">
        <v>85</v>
      </c>
      <c r="G12" s="8"/>
      <c r="H12" s="8"/>
    </row>
    <row r="13" ht="35.1" customHeight="1" spans="1:8">
      <c r="A13" s="5">
        <v>11</v>
      </c>
      <c r="B13" s="5" t="s">
        <v>87</v>
      </c>
      <c r="C13" s="7" t="s">
        <v>88</v>
      </c>
      <c r="D13" s="5" t="s">
        <v>55</v>
      </c>
      <c r="E13" s="5">
        <v>348</v>
      </c>
      <c r="F13" s="5" t="s">
        <v>89</v>
      </c>
      <c r="G13" s="5"/>
      <c r="H13" s="5" t="s">
        <v>90</v>
      </c>
    </row>
    <row r="14" ht="35.1" customHeight="1" spans="1:8">
      <c r="A14" s="5">
        <v>12</v>
      </c>
      <c r="B14" s="5" t="s">
        <v>91</v>
      </c>
      <c r="C14" s="7" t="s">
        <v>92</v>
      </c>
      <c r="D14" s="5" t="s">
        <v>55</v>
      </c>
      <c r="E14" s="5">
        <v>11</v>
      </c>
      <c r="F14" s="5" t="s">
        <v>93</v>
      </c>
      <c r="G14" s="5"/>
      <c r="H14" s="5" t="s">
        <v>94</v>
      </c>
    </row>
    <row r="15" ht="35.1" customHeight="1" spans="1:8">
      <c r="A15" s="5">
        <v>13</v>
      </c>
      <c r="B15" s="8" t="s">
        <v>95</v>
      </c>
      <c r="C15" s="10" t="s">
        <v>96</v>
      </c>
      <c r="D15" s="8" t="s">
        <v>55</v>
      </c>
      <c r="E15" s="8">
        <v>814</v>
      </c>
      <c r="F15" s="8" t="s">
        <v>89</v>
      </c>
      <c r="G15" s="8"/>
      <c r="H15" s="8" t="s">
        <v>90</v>
      </c>
    </row>
    <row r="16" ht="35.1" customHeight="1" spans="1:8">
      <c r="A16" s="5">
        <v>14</v>
      </c>
      <c r="B16" s="5" t="s">
        <v>97</v>
      </c>
      <c r="C16" s="7" t="s">
        <v>98</v>
      </c>
      <c r="D16" s="5" t="s">
        <v>55</v>
      </c>
      <c r="E16" s="5">
        <v>72</v>
      </c>
      <c r="F16" s="5" t="s">
        <v>99</v>
      </c>
      <c r="G16" s="5"/>
      <c r="H16" s="5" t="s">
        <v>100</v>
      </c>
    </row>
    <row r="17" ht="35.1" customHeight="1" spans="1:8">
      <c r="A17" s="5">
        <v>15</v>
      </c>
      <c r="B17" s="8" t="s">
        <v>101</v>
      </c>
      <c r="C17" s="10" t="s">
        <v>102</v>
      </c>
      <c r="D17" s="8" t="s">
        <v>55</v>
      </c>
      <c r="E17" s="8">
        <v>187</v>
      </c>
      <c r="F17" s="8" t="s">
        <v>99</v>
      </c>
      <c r="G17" s="8"/>
      <c r="H17" s="8" t="s">
        <v>103</v>
      </c>
    </row>
    <row r="18" ht="35.1" customHeight="1" spans="1:8">
      <c r="A18" s="5">
        <v>16</v>
      </c>
      <c r="B18" s="5" t="s">
        <v>104</v>
      </c>
      <c r="C18" s="7" t="s">
        <v>105</v>
      </c>
      <c r="D18" s="5" t="s">
        <v>55</v>
      </c>
      <c r="E18" s="5">
        <v>3</v>
      </c>
      <c r="F18" s="5" t="s">
        <v>89</v>
      </c>
      <c r="G18" s="5"/>
      <c r="H18" s="5" t="s">
        <v>90</v>
      </c>
    </row>
    <row r="19" ht="35.1" customHeight="1" spans="1:8">
      <c r="A19" s="5">
        <v>17</v>
      </c>
      <c r="B19" s="5" t="s">
        <v>106</v>
      </c>
      <c r="C19" s="7" t="s">
        <v>96</v>
      </c>
      <c r="D19" s="5" t="s">
        <v>55</v>
      </c>
      <c r="E19" s="5">
        <v>221</v>
      </c>
      <c r="F19" s="5" t="s">
        <v>89</v>
      </c>
      <c r="G19" s="5"/>
      <c r="H19" s="5" t="s">
        <v>90</v>
      </c>
    </row>
    <row r="20" ht="35.1" customHeight="1" spans="1:8">
      <c r="A20" s="5">
        <v>18</v>
      </c>
      <c r="B20" s="5" t="s">
        <v>107</v>
      </c>
      <c r="C20" s="7" t="s">
        <v>105</v>
      </c>
      <c r="D20" s="5" t="s">
        <v>55</v>
      </c>
      <c r="E20" s="5">
        <v>198</v>
      </c>
      <c r="F20" s="5" t="s">
        <v>89</v>
      </c>
      <c r="G20" s="5"/>
      <c r="H20" s="5" t="s">
        <v>90</v>
      </c>
    </row>
    <row r="21" ht="35.1" customHeight="1" spans="1:8">
      <c r="A21" s="5">
        <v>19</v>
      </c>
      <c r="B21" s="5" t="s">
        <v>108</v>
      </c>
      <c r="C21" s="7" t="s">
        <v>98</v>
      </c>
      <c r="D21" s="5" t="s">
        <v>55</v>
      </c>
      <c r="E21" s="5">
        <v>176</v>
      </c>
      <c r="F21" s="5" t="s">
        <v>99</v>
      </c>
      <c r="G21" s="5"/>
      <c r="H21" s="5" t="s">
        <v>109</v>
      </c>
    </row>
    <row r="22" ht="35.1" customHeight="1" spans="1:8">
      <c r="A22" s="5">
        <v>20</v>
      </c>
      <c r="B22" s="8" t="s">
        <v>110</v>
      </c>
      <c r="C22" s="10" t="s">
        <v>111</v>
      </c>
      <c r="D22" s="8" t="s">
        <v>55</v>
      </c>
      <c r="E22" s="8">
        <v>29</v>
      </c>
      <c r="F22" s="8" t="s">
        <v>112</v>
      </c>
      <c r="G22" s="8"/>
      <c r="H22" s="8" t="s">
        <v>113</v>
      </c>
    </row>
    <row r="23" ht="35.1" customHeight="1" spans="1:8">
      <c r="A23" s="5">
        <v>21</v>
      </c>
      <c r="B23" s="5" t="s">
        <v>114</v>
      </c>
      <c r="C23" s="7" t="s">
        <v>115</v>
      </c>
      <c r="D23" s="5" t="s">
        <v>55</v>
      </c>
      <c r="E23" s="5">
        <v>738</v>
      </c>
      <c r="F23" s="5" t="s">
        <v>89</v>
      </c>
      <c r="G23" s="5"/>
      <c r="H23" s="5" t="s">
        <v>90</v>
      </c>
    </row>
    <row r="24" ht="35.1" customHeight="1" spans="1:8">
      <c r="A24" s="5">
        <v>22</v>
      </c>
      <c r="B24" s="5" t="s">
        <v>116</v>
      </c>
      <c r="C24" s="7" t="s">
        <v>117</v>
      </c>
      <c r="D24" s="5" t="s">
        <v>55</v>
      </c>
      <c r="E24" s="5">
        <v>128</v>
      </c>
      <c r="F24" s="5" t="s">
        <v>99</v>
      </c>
      <c r="G24" s="5"/>
      <c r="H24" s="5" t="s">
        <v>103</v>
      </c>
    </row>
    <row r="25" ht="35.1" customHeight="1" spans="1:8">
      <c r="A25" s="5">
        <v>23</v>
      </c>
      <c r="B25" s="5" t="s">
        <v>118</v>
      </c>
      <c r="C25" s="7" t="s">
        <v>119</v>
      </c>
      <c r="D25" s="5" t="s">
        <v>55</v>
      </c>
      <c r="E25" s="5">
        <v>3954</v>
      </c>
      <c r="F25" s="5" t="s">
        <v>120</v>
      </c>
      <c r="G25" s="5"/>
      <c r="H25" s="5" t="s">
        <v>121</v>
      </c>
    </row>
    <row r="26" ht="35.1" customHeight="1" spans="1:8">
      <c r="A26" s="5">
        <v>24</v>
      </c>
      <c r="B26" s="8" t="s">
        <v>122</v>
      </c>
      <c r="C26" s="10" t="s">
        <v>123</v>
      </c>
      <c r="D26" s="8" t="s">
        <v>55</v>
      </c>
      <c r="E26" s="8">
        <v>189</v>
      </c>
      <c r="F26" s="8" t="s">
        <v>99</v>
      </c>
      <c r="G26" s="8"/>
      <c r="H26" s="8" t="s">
        <v>124</v>
      </c>
    </row>
    <row r="27" ht="35.1" customHeight="1" spans="1:8">
      <c r="A27" s="5">
        <v>25</v>
      </c>
      <c r="B27" s="5" t="s">
        <v>125</v>
      </c>
      <c r="C27" s="7" t="s">
        <v>119</v>
      </c>
      <c r="D27" s="5" t="s">
        <v>55</v>
      </c>
      <c r="E27" s="5">
        <v>4706</v>
      </c>
      <c r="F27" s="5" t="s">
        <v>120</v>
      </c>
      <c r="G27" s="5"/>
      <c r="H27" s="5" t="s">
        <v>126</v>
      </c>
    </row>
    <row r="28" ht="35.1" customHeight="1" spans="1:8">
      <c r="A28" s="5">
        <v>26</v>
      </c>
      <c r="B28" s="5" t="s">
        <v>127</v>
      </c>
      <c r="C28" s="7" t="s">
        <v>119</v>
      </c>
      <c r="D28" s="5" t="s">
        <v>55</v>
      </c>
      <c r="E28" s="5">
        <v>1057</v>
      </c>
      <c r="F28" s="5" t="s">
        <v>120</v>
      </c>
      <c r="G28" s="5"/>
      <c r="H28" s="5" t="s">
        <v>121</v>
      </c>
    </row>
    <row r="29" ht="35.1" customHeight="1" spans="1:8">
      <c r="A29" s="5">
        <v>27</v>
      </c>
      <c r="B29" s="5" t="s">
        <v>128</v>
      </c>
      <c r="C29" s="7" t="s">
        <v>129</v>
      </c>
      <c r="D29" s="5" t="s">
        <v>55</v>
      </c>
      <c r="E29" s="5">
        <v>554</v>
      </c>
      <c r="F29" s="5" t="s">
        <v>112</v>
      </c>
      <c r="G29" s="5"/>
      <c r="H29" s="5" t="s">
        <v>90</v>
      </c>
    </row>
    <row r="30" ht="35.1" customHeight="1" spans="1:8">
      <c r="A30" s="5">
        <v>28</v>
      </c>
      <c r="B30" s="5" t="s">
        <v>130</v>
      </c>
      <c r="C30" s="7" t="s">
        <v>131</v>
      </c>
      <c r="D30" s="5" t="s">
        <v>55</v>
      </c>
      <c r="E30" s="5">
        <v>448</v>
      </c>
      <c r="F30" s="5" t="s">
        <v>89</v>
      </c>
      <c r="G30" s="5"/>
      <c r="H30" s="5" t="s">
        <v>132</v>
      </c>
    </row>
    <row r="31" ht="35.1" customHeight="1" spans="1:8">
      <c r="A31" s="5">
        <v>29</v>
      </c>
      <c r="B31" s="5" t="s">
        <v>133</v>
      </c>
      <c r="C31" s="7" t="s">
        <v>134</v>
      </c>
      <c r="D31" s="5" t="s">
        <v>55</v>
      </c>
      <c r="E31" s="5">
        <v>313</v>
      </c>
      <c r="F31" s="5" t="s">
        <v>89</v>
      </c>
      <c r="G31" s="5"/>
      <c r="H31" s="5" t="s">
        <v>90</v>
      </c>
    </row>
    <row r="32" ht="35.1" customHeight="1" spans="1:8">
      <c r="A32" s="5">
        <v>30</v>
      </c>
      <c r="B32" s="5" t="s">
        <v>135</v>
      </c>
      <c r="C32" s="7" t="s">
        <v>136</v>
      </c>
      <c r="D32" s="5" t="s">
        <v>55</v>
      </c>
      <c r="E32" s="5">
        <v>401</v>
      </c>
      <c r="F32" s="5" t="s">
        <v>89</v>
      </c>
      <c r="G32" s="5"/>
      <c r="H32" s="5" t="s">
        <v>132</v>
      </c>
    </row>
    <row r="33" ht="35.1" customHeight="1" spans="1:8">
      <c r="A33" s="5">
        <v>31</v>
      </c>
      <c r="B33" s="8" t="s">
        <v>137</v>
      </c>
      <c r="C33" s="10" t="s">
        <v>138</v>
      </c>
      <c r="D33" s="8" t="s">
        <v>55</v>
      </c>
      <c r="E33" s="8">
        <v>65</v>
      </c>
      <c r="F33" s="8" t="s">
        <v>99</v>
      </c>
      <c r="G33" s="8"/>
      <c r="H33" s="8" t="s">
        <v>139</v>
      </c>
    </row>
    <row r="34" ht="35.1" customHeight="1" spans="1:8">
      <c r="A34" s="5">
        <v>32</v>
      </c>
      <c r="B34" s="5" t="s">
        <v>140</v>
      </c>
      <c r="C34" s="7" t="s">
        <v>141</v>
      </c>
      <c r="D34" s="5" t="s">
        <v>55</v>
      </c>
      <c r="E34" s="5">
        <v>93</v>
      </c>
      <c r="F34" s="5" t="s">
        <v>99</v>
      </c>
      <c r="G34" s="5"/>
      <c r="H34" s="5" t="s">
        <v>142</v>
      </c>
    </row>
    <row r="35" ht="35.1" customHeight="1" spans="1:8">
      <c r="A35" s="5">
        <v>33</v>
      </c>
      <c r="B35" s="5" t="s">
        <v>143</v>
      </c>
      <c r="C35" s="7" t="s">
        <v>102</v>
      </c>
      <c r="D35" s="5" t="s">
        <v>55</v>
      </c>
      <c r="E35" s="5">
        <v>48</v>
      </c>
      <c r="F35" s="5" t="s">
        <v>99</v>
      </c>
      <c r="G35" s="5"/>
      <c r="H35" s="5" t="s">
        <v>103</v>
      </c>
    </row>
    <row r="36" ht="35.1" customHeight="1" spans="1:8">
      <c r="A36" s="5">
        <v>34</v>
      </c>
      <c r="B36" s="5" t="s">
        <v>144</v>
      </c>
      <c r="C36" s="7" t="s">
        <v>131</v>
      </c>
      <c r="D36" s="5" t="s">
        <v>55</v>
      </c>
      <c r="E36" s="5">
        <v>29</v>
      </c>
      <c r="F36" s="5" t="s">
        <v>89</v>
      </c>
      <c r="G36" s="5"/>
      <c r="H36" s="5" t="s">
        <v>90</v>
      </c>
    </row>
    <row r="37" ht="35.1" customHeight="1" spans="1:8">
      <c r="A37" s="5">
        <v>35</v>
      </c>
      <c r="B37" s="5" t="s">
        <v>145</v>
      </c>
      <c r="C37" s="7" t="s">
        <v>129</v>
      </c>
      <c r="D37" s="5" t="s">
        <v>55</v>
      </c>
      <c r="E37" s="5">
        <v>277</v>
      </c>
      <c r="F37" s="5" t="s">
        <v>112</v>
      </c>
      <c r="G37" s="5"/>
      <c r="H37" s="5" t="s">
        <v>90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第200章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2022-08-18T14:41:14Z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A3088E586D4C49198B626B2A1B9A1C64</vt:lpwstr>
  </property>
</Properties>
</file>